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Расчет помесячно" sheetId="1" r:id="rId4"/>
    <sheet state="visible" name="Константы" sheetId="2" r:id="rId5"/>
  </sheets>
  <definedNames/>
  <calcPr/>
</workbook>
</file>

<file path=xl/sharedStrings.xml><?xml version="1.0" encoding="utf-8"?>
<sst xmlns="http://schemas.openxmlformats.org/spreadsheetml/2006/main" count="103" uniqueCount="37">
  <si>
    <t>ГОД</t>
  </si>
  <si>
    <t>МЕСЯЦ</t>
  </si>
  <si>
    <t>ИНФЛЯЦИЯ за месяц</t>
  </si>
  <si>
    <t>Номинальный платеж</t>
  </si>
  <si>
    <t>Номинальная задолженность</t>
  </si>
  <si>
    <t>Стоимость квартиры на вторичном рынке</t>
  </si>
  <si>
    <t>Выручка от аренды</t>
  </si>
  <si>
    <t>Текущий баланс</t>
  </si>
  <si>
    <t>Курс доллара</t>
  </si>
  <si>
    <t>Добавка в долларах</t>
  </si>
  <si>
    <t>Альтернатива. Накопления в долларах по курсу</t>
  </si>
  <si>
    <t>Ставка ЦБ</t>
  </si>
  <si>
    <t>Расчетная ставка по депозиту в месяц</t>
  </si>
  <si>
    <t>Альтернатива. Накопления через депозиты с докапитализацией по ставка = ставка ЦБ * 1.05</t>
  </si>
  <si>
    <t>ИЮЛЬ</t>
  </si>
  <si>
    <t>АВГУСТ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</si>
  <si>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</si>
  <si>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</si>
  <si>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</si>
  <si>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</si>
  <si>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</si>
  <si>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</si>
  <si>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</si>
  <si>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</si>
  <si>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</si>
  <si>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</si>
  <si>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Средневзвешенный курс доллара 2025</t>
  </si>
  <si>
    <t>Средневзвешенный курс доллара 2026</t>
  </si>
  <si>
    <t>Средневзвешенный курс доллара 2027</t>
  </si>
  <si>
    <t>Средняя ставка ЦБ 2025</t>
  </si>
  <si>
    <t>Средняя ставка ЦБ 2026</t>
  </si>
  <si>
    <t>Средняя ставка ЦБ 2027</t>
  </si>
  <si>
    <t>Инфляция 2025</t>
  </si>
  <si>
    <t>Инфляция 2026</t>
  </si>
  <si>
    <t>Инфляция 2027</t>
  </si>
  <si>
    <t>Рыночная стоимость квартиры сегодня</t>
  </si>
  <si>
    <t>Надбавка к ставке ЦБ для вычисления ставки по депозиту, коэффициент. Например, ставка ЦБ = 20%, тогда ставка по депозиту будет 20 * 1.05 = 21%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</si>
</sst>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color theme="1"/>
      <name val="Arial"/>
      <scheme val="minor"/>
    </font>
    <font>
      <color rgb="FFF1C232"/>
      <name val="Arial"/>
      <scheme val="minor"/>
    </font>
    <font>
      <color rgb="FF6AA84F"/>
      <name val="Arial"/>
      <scheme val="minor"/>
    </font>
    <font>
      <color rgb="FF93C47D"/>
      <name val="Arial"/>
      <scheme val="minor"/>
    </font>
    <font>
      <color rgb="FF4285F4"/>
      <name val="Arial"/>
      <scheme val="minor"/>
    </font>
    <font>
      <color theme="4"/>
      <name val="Arial"/>
      <scheme val="minor"/>
    </font>
    <font>
      <color rgb="FF990000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3" numFmtId="0" xfId="0" applyAlignment="1" applyFont="1">
      <alignment readingOrder="0" shrinkToFit="0" wrapText="1"/>
    </xf>
    <xf borderId="0" fillId="0" fontId="4" numFmtId="0" xfId="0" applyAlignment="1" applyFont="1">
      <alignment readingOrder="0" shrinkToFit="0" wrapText="1"/>
    </xf>
    <xf borderId="0" fillId="0" fontId="1" numFmtId="0" xfId="0" applyAlignment="1" applyFont="1">
      <alignment shrinkToFit="0" wrapText="1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5" numFmtId="0" xfId="0" applyAlignment="1" applyFont="1">
      <alignment readingOrder="0"/>
    </xf>
    <xf borderId="0" fillId="0" fontId="6" numFmtId="0" xfId="0" applyFont="1"/>
    <xf borderId="0" fillId="0" fontId="6" numFmtId="0" xfId="0" applyAlignment="1" applyFont="1">
      <alignment readingOrder="0"/>
    </xf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4" max="4" width="12.5"/>
    <col customWidth="1" min="5" max="5" width="11.5"/>
    <col customWidth="1" min="6" max="6" width="13.13"/>
    <col customWidth="1" min="7" max="7" width="11.0"/>
    <col customWidth="1" min="8" max="8" width="14.38"/>
    <col customWidth="1" min="9" max="9" width="7.38"/>
    <col customWidth="1" min="12" max="12" width="8.5"/>
    <col customWidth="1" min="13" max="13" width="9.63"/>
    <col customWidth="1" min="14" max="14" width="14.63"/>
  </cols>
  <sheetData>
    <row r="1" ht="93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3" t="s">
        <v>10</v>
      </c>
      <c r="L1" s="1" t="s">
        <v>11</v>
      </c>
      <c r="M1" s="1" t="s">
        <v>12</v>
      </c>
      <c r="N1" s="4" t="s">
        <v>13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>
        <v>2022.0</v>
      </c>
      <c r="B2" s="6" t="s">
        <v>14</v>
      </c>
      <c r="C2" s="6">
        <v>99.61</v>
      </c>
      <c r="D2" s="6">
        <v>1000000.0</v>
      </c>
      <c r="E2" s="6">
        <v>5700000.0</v>
      </c>
      <c r="F2" s="6">
        <f t="shared" ref="F2:F30" si="1">F3/(C2/100)</f>
        <v>4972422.562</v>
      </c>
      <c r="G2" s="6">
        <v>0.0</v>
      </c>
      <c r="H2" s="7">
        <f t="shared" ref="H2:H31" si="2">F2-E2 - SUM($D$2:D2)</f>
        <v>-1727577.438</v>
      </c>
      <c r="I2" s="6">
        <v>58.43</v>
      </c>
      <c r="J2" s="7">
        <f t="shared" ref="J2:J67" si="3">D2/I2</f>
        <v>17114.49598</v>
      </c>
      <c r="K2" s="7">
        <f t="shared" ref="K2:K67" si="4">SUM($J$2:J2) * I2</f>
        <v>1000000</v>
      </c>
      <c r="L2" s="6">
        <v>9.5</v>
      </c>
      <c r="M2" s="7">
        <f>100 + ((100 + L2 * 'Константы'!$B$11) - 100) / 12</f>
        <v>100.83125</v>
      </c>
      <c r="N2" s="7">
        <f>D2</f>
        <v>1000000</v>
      </c>
    </row>
    <row r="3">
      <c r="A3" s="6">
        <v>2022.0</v>
      </c>
      <c r="B3" s="6" t="s">
        <v>15</v>
      </c>
      <c r="C3" s="6">
        <v>99.48</v>
      </c>
      <c r="D3" s="7">
        <f t="shared" ref="D3:D30" si="5">17800</f>
        <v>17800</v>
      </c>
      <c r="E3" s="7">
        <f t="shared" ref="E3:E67" si="6">E2-17800+E2*0.007/12</f>
        <v>5685525</v>
      </c>
      <c r="F3" s="6">
        <f t="shared" si="1"/>
        <v>4953030.114</v>
      </c>
      <c r="G3" s="6">
        <v>0.0</v>
      </c>
      <c r="H3" s="7">
        <f t="shared" si="2"/>
        <v>-1750294.886</v>
      </c>
      <c r="I3" s="6">
        <v>60.31</v>
      </c>
      <c r="J3" s="7">
        <f t="shared" si="3"/>
        <v>295.1417675</v>
      </c>
      <c r="K3" s="7">
        <f t="shared" si="4"/>
        <v>1049975.252</v>
      </c>
      <c r="L3" s="6">
        <v>8.0</v>
      </c>
      <c r="M3" s="7">
        <f>100 + ((100 + L3 * 'Константы'!$B$11) - 100) / 12</f>
        <v>100.7</v>
      </c>
      <c r="N3" s="7">
        <f t="shared" ref="N3:N67" si="7">N2 * M2 / 100 + D3</f>
        <v>1026112.5</v>
      </c>
    </row>
    <row r="4">
      <c r="A4" s="6">
        <v>2022.0</v>
      </c>
      <c r="B4" s="6" t="s">
        <v>16</v>
      </c>
      <c r="C4" s="6">
        <v>100.05</v>
      </c>
      <c r="D4" s="7">
        <f t="shared" si="5"/>
        <v>17800</v>
      </c>
      <c r="E4" s="7">
        <f t="shared" si="6"/>
        <v>5671041.556</v>
      </c>
      <c r="F4" s="6">
        <f t="shared" si="1"/>
        <v>4927274.357</v>
      </c>
      <c r="G4" s="6">
        <v>0.0</v>
      </c>
      <c r="H4" s="7">
        <f t="shared" si="2"/>
        <v>-1779367.199</v>
      </c>
      <c r="I4" s="6">
        <v>59.63</v>
      </c>
      <c r="J4" s="7">
        <f t="shared" si="3"/>
        <v>298.5074627</v>
      </c>
      <c r="K4" s="7">
        <f t="shared" si="4"/>
        <v>1055936.699</v>
      </c>
      <c r="L4" s="6">
        <v>8.0</v>
      </c>
      <c r="M4" s="7">
        <f>100 + ((100 + L4 * 'Константы'!$B$11) - 100) / 12</f>
        <v>100.7</v>
      </c>
      <c r="N4" s="7">
        <f t="shared" si="7"/>
        <v>1051095.288</v>
      </c>
    </row>
    <row r="5">
      <c r="A5" s="6">
        <v>2022.0</v>
      </c>
      <c r="B5" s="6" t="s">
        <v>17</v>
      </c>
      <c r="C5" s="6">
        <v>100.18</v>
      </c>
      <c r="D5" s="7">
        <f t="shared" si="5"/>
        <v>17800</v>
      </c>
      <c r="E5" s="7">
        <f t="shared" si="6"/>
        <v>5656549.664</v>
      </c>
      <c r="F5" s="6">
        <f t="shared" si="1"/>
        <v>4929737.994</v>
      </c>
      <c r="G5" s="6">
        <v>0.0</v>
      </c>
      <c r="H5" s="7">
        <f t="shared" si="2"/>
        <v>-1780211.67</v>
      </c>
      <c r="I5" s="6">
        <v>61.11</v>
      </c>
      <c r="J5" s="7">
        <f t="shared" si="3"/>
        <v>291.2780232</v>
      </c>
      <c r="K5" s="7">
        <f t="shared" si="4"/>
        <v>1099944.754</v>
      </c>
      <c r="L5" s="6">
        <v>7.5</v>
      </c>
      <c r="M5" s="7">
        <f>100 + ((100 + L5 * 'Константы'!$B$11) - 100) / 12</f>
        <v>100.65625</v>
      </c>
      <c r="N5" s="7">
        <f t="shared" si="7"/>
        <v>1076252.955</v>
      </c>
    </row>
    <row r="6">
      <c r="A6" s="6">
        <v>2022.0</v>
      </c>
      <c r="B6" s="6" t="s">
        <v>18</v>
      </c>
      <c r="C6" s="6">
        <v>100.37</v>
      </c>
      <c r="D6" s="7">
        <f t="shared" si="5"/>
        <v>17800</v>
      </c>
      <c r="E6" s="7">
        <f t="shared" si="6"/>
        <v>5642049.318</v>
      </c>
      <c r="F6" s="6">
        <f t="shared" si="1"/>
        <v>4938611.522</v>
      </c>
      <c r="G6" s="6">
        <v>0.0</v>
      </c>
      <c r="H6" s="7">
        <f t="shared" si="2"/>
        <v>-1774637.795</v>
      </c>
      <c r="I6" s="6">
        <v>60.8</v>
      </c>
      <c r="J6" s="7">
        <f t="shared" si="3"/>
        <v>292.7631579</v>
      </c>
      <c r="K6" s="7">
        <f t="shared" si="4"/>
        <v>1112164.932</v>
      </c>
      <c r="L6" s="6">
        <v>7.5</v>
      </c>
      <c r="M6" s="7">
        <f>100 + ((100 + L6 * 'Константы'!$B$11) - 100) / 12</f>
        <v>100.65625</v>
      </c>
      <c r="N6" s="7">
        <f t="shared" si="7"/>
        <v>1101115.865</v>
      </c>
    </row>
    <row r="7">
      <c r="A7" s="6">
        <v>2022.0</v>
      </c>
      <c r="B7" s="6" t="s">
        <v>19</v>
      </c>
      <c r="C7" s="6">
        <v>100.78</v>
      </c>
      <c r="D7" s="7">
        <f t="shared" si="5"/>
        <v>17800</v>
      </c>
      <c r="E7" s="7">
        <f t="shared" si="6"/>
        <v>5627540.513</v>
      </c>
      <c r="F7" s="6">
        <f t="shared" si="1"/>
        <v>4956884.385</v>
      </c>
      <c r="G7" s="6">
        <v>0.0</v>
      </c>
      <c r="H7" s="7">
        <f t="shared" si="2"/>
        <v>-1759656.128</v>
      </c>
      <c r="I7" s="6">
        <v>65.7</v>
      </c>
      <c r="J7" s="7">
        <f t="shared" si="3"/>
        <v>270.9284627</v>
      </c>
      <c r="K7" s="7">
        <f t="shared" si="4"/>
        <v>1219596.646</v>
      </c>
      <c r="L7" s="6">
        <v>7.5</v>
      </c>
      <c r="M7" s="7">
        <f>100 + ((100 + L7 * 'Константы'!$B$11) - 100) / 12</f>
        <v>100.65625</v>
      </c>
      <c r="N7" s="7">
        <f t="shared" si="7"/>
        <v>1126141.937</v>
      </c>
    </row>
    <row r="8">
      <c r="A8" s="6">
        <v>2023.0</v>
      </c>
      <c r="B8" s="6" t="s">
        <v>20</v>
      </c>
      <c r="C8" s="6">
        <v>100.84</v>
      </c>
      <c r="D8" s="7">
        <f t="shared" si="5"/>
        <v>17800</v>
      </c>
      <c r="E8" s="7">
        <f t="shared" si="6"/>
        <v>5613023.245</v>
      </c>
      <c r="F8" s="6">
        <f t="shared" si="1"/>
        <v>4995548.083</v>
      </c>
      <c r="G8" s="6">
        <v>0.0</v>
      </c>
      <c r="H8" s="7">
        <f t="shared" si="2"/>
        <v>-1724275.162</v>
      </c>
      <c r="I8" s="6">
        <v>69.23</v>
      </c>
      <c r="J8" s="7">
        <f t="shared" si="3"/>
        <v>257.1139679</v>
      </c>
      <c r="K8" s="7">
        <f t="shared" si="4"/>
        <v>1302924.441</v>
      </c>
      <c r="L8" s="6">
        <v>7.5</v>
      </c>
      <c r="M8" s="7">
        <f>100 + ((100 + L8 * 'Константы'!$B$11) - 100) / 12</f>
        <v>100.65625</v>
      </c>
      <c r="N8" s="7">
        <f t="shared" si="7"/>
        <v>1151332.244</v>
      </c>
    </row>
    <row r="9">
      <c r="A9" s="6">
        <v>2023.0</v>
      </c>
      <c r="B9" s="6" t="s">
        <v>21</v>
      </c>
      <c r="C9" s="6">
        <v>100.46</v>
      </c>
      <c r="D9" s="7">
        <f t="shared" si="5"/>
        <v>17800</v>
      </c>
      <c r="E9" s="7">
        <f t="shared" si="6"/>
        <v>5598497.509</v>
      </c>
      <c r="F9" s="6">
        <f t="shared" si="1"/>
        <v>5037510.687</v>
      </c>
      <c r="G9" s="6">
        <v>0.0</v>
      </c>
      <c r="H9" s="7">
        <f t="shared" si="2"/>
        <v>-1685586.822</v>
      </c>
      <c r="I9" s="6">
        <v>73.18</v>
      </c>
      <c r="J9" s="7">
        <f t="shared" si="3"/>
        <v>243.2358568</v>
      </c>
      <c r="K9" s="7">
        <f t="shared" si="4"/>
        <v>1395064.345</v>
      </c>
      <c r="L9" s="6">
        <v>7.5</v>
      </c>
      <c r="M9" s="7">
        <f>100 + ((100 + L9 * 'Константы'!$B$11) - 100) / 12</f>
        <v>100.65625</v>
      </c>
      <c r="N9" s="7">
        <f t="shared" si="7"/>
        <v>1176687.862</v>
      </c>
    </row>
    <row r="10">
      <c r="A10" s="6">
        <v>2023.0</v>
      </c>
      <c r="B10" s="6" t="s">
        <v>22</v>
      </c>
      <c r="C10" s="6">
        <v>100.37</v>
      </c>
      <c r="D10" s="7">
        <f t="shared" si="5"/>
        <v>17800</v>
      </c>
      <c r="E10" s="7">
        <f t="shared" si="6"/>
        <v>5583963.299</v>
      </c>
      <c r="F10" s="6">
        <f t="shared" si="1"/>
        <v>5060683.236</v>
      </c>
      <c r="G10" s="6">
        <v>0.0</v>
      </c>
      <c r="H10" s="7">
        <f t="shared" si="2"/>
        <v>-1665680.063</v>
      </c>
      <c r="I10" s="6">
        <v>76.16</v>
      </c>
      <c r="J10" s="7">
        <f t="shared" si="3"/>
        <v>233.7184874</v>
      </c>
      <c r="K10" s="7">
        <f t="shared" si="4"/>
        <v>1469673.47</v>
      </c>
      <c r="L10" s="6">
        <v>7.5</v>
      </c>
      <c r="M10" s="7">
        <f>100 + ((100 + L10 * 'Константы'!$B$11) - 100) / 12</f>
        <v>100.65625</v>
      </c>
      <c r="N10" s="7">
        <f t="shared" si="7"/>
        <v>1202209.876</v>
      </c>
    </row>
    <row r="11">
      <c r="A11" s="6">
        <v>2023.0</v>
      </c>
      <c r="B11" s="6" t="s">
        <v>23</v>
      </c>
      <c r="C11" s="6">
        <v>100.38</v>
      </c>
      <c r="D11" s="7">
        <f t="shared" si="5"/>
        <v>17800</v>
      </c>
      <c r="E11" s="7">
        <f t="shared" si="6"/>
        <v>5569420.611</v>
      </c>
      <c r="F11" s="6">
        <f t="shared" si="1"/>
        <v>5079407.764</v>
      </c>
      <c r="G11" s="6">
        <v>0.0</v>
      </c>
      <c r="H11" s="7">
        <f t="shared" si="2"/>
        <v>-1650212.847</v>
      </c>
      <c r="I11" s="6">
        <v>81.0</v>
      </c>
      <c r="J11" s="7">
        <f t="shared" si="3"/>
        <v>219.7530864</v>
      </c>
      <c r="K11" s="7">
        <f t="shared" si="4"/>
        <v>1580871.836</v>
      </c>
      <c r="L11" s="6">
        <v>7.5</v>
      </c>
      <c r="M11" s="7">
        <f>100 + ((100 + L11 * 'Константы'!$B$11) - 100) / 12</f>
        <v>100.65625</v>
      </c>
      <c r="N11" s="7">
        <f t="shared" si="7"/>
        <v>1227899.378</v>
      </c>
    </row>
    <row r="12">
      <c r="A12" s="6">
        <v>2023.0</v>
      </c>
      <c r="B12" s="6" t="s">
        <v>24</v>
      </c>
      <c r="C12" s="6">
        <v>100.31</v>
      </c>
      <c r="D12" s="7">
        <f t="shared" si="5"/>
        <v>17800</v>
      </c>
      <c r="E12" s="7">
        <f t="shared" si="6"/>
        <v>5554869.44</v>
      </c>
      <c r="F12" s="6">
        <f t="shared" si="1"/>
        <v>5098709.514</v>
      </c>
      <c r="G12" s="6">
        <v>0.0</v>
      </c>
      <c r="H12" s="7">
        <f t="shared" si="2"/>
        <v>-1634159.926</v>
      </c>
      <c r="I12" s="6">
        <v>78.96</v>
      </c>
      <c r="J12" s="7">
        <f t="shared" si="3"/>
        <v>225.4305978</v>
      </c>
      <c r="K12" s="7">
        <f t="shared" si="4"/>
        <v>1558857.286</v>
      </c>
      <c r="L12" s="6">
        <v>7.5</v>
      </c>
      <c r="M12" s="7">
        <f>100 + ((100 + L12 * 'Константы'!$B$11) - 100) / 12</f>
        <v>100.65625</v>
      </c>
      <c r="N12" s="7">
        <f t="shared" si="7"/>
        <v>1253757.468</v>
      </c>
    </row>
    <row r="13">
      <c r="A13" s="6">
        <v>2023.0</v>
      </c>
      <c r="B13" s="6" t="s">
        <v>25</v>
      </c>
      <c r="C13" s="6">
        <v>100.37</v>
      </c>
      <c r="D13" s="7">
        <f t="shared" si="5"/>
        <v>17800</v>
      </c>
      <c r="E13" s="7">
        <f t="shared" si="6"/>
        <v>5540309.78</v>
      </c>
      <c r="F13" s="6">
        <f t="shared" si="1"/>
        <v>5114515.513</v>
      </c>
      <c r="G13" s="6">
        <v>0.0</v>
      </c>
      <c r="H13" s="7">
        <f t="shared" si="2"/>
        <v>-1621594.267</v>
      </c>
      <c r="I13" s="6">
        <v>83.4</v>
      </c>
      <c r="J13" s="7">
        <f t="shared" si="3"/>
        <v>213.4292566</v>
      </c>
      <c r="K13" s="7">
        <f t="shared" si="4"/>
        <v>1664313.395</v>
      </c>
      <c r="L13" s="6">
        <v>7.5</v>
      </c>
      <c r="M13" s="7">
        <f>100 + ((100 + L13 * 'Константы'!$B$11) - 100) / 12</f>
        <v>100.65625</v>
      </c>
      <c r="N13" s="7">
        <f t="shared" si="7"/>
        <v>1279785.251</v>
      </c>
    </row>
    <row r="14">
      <c r="A14" s="6">
        <v>2023.0</v>
      </c>
      <c r="B14" s="6" t="s">
        <v>14</v>
      </c>
      <c r="C14" s="6">
        <v>100.63</v>
      </c>
      <c r="D14" s="7">
        <f t="shared" si="5"/>
        <v>17800</v>
      </c>
      <c r="E14" s="7">
        <f t="shared" si="6"/>
        <v>5525741.627</v>
      </c>
      <c r="F14" s="6">
        <f t="shared" si="1"/>
        <v>5133439.221</v>
      </c>
      <c r="G14" s="6">
        <v>0.0</v>
      </c>
      <c r="H14" s="7">
        <f t="shared" si="2"/>
        <v>-1605902.407</v>
      </c>
      <c r="I14" s="6">
        <v>90.5</v>
      </c>
      <c r="J14" s="7">
        <f t="shared" si="3"/>
        <v>196.6850829</v>
      </c>
      <c r="K14" s="7">
        <f t="shared" si="4"/>
        <v>1823799.548</v>
      </c>
      <c r="L14" s="6">
        <v>7.5</v>
      </c>
      <c r="M14" s="7">
        <f>100 + ((100 + L14 * 'Константы'!$B$11) - 100) / 12</f>
        <v>100.65625</v>
      </c>
      <c r="N14" s="7">
        <f t="shared" si="7"/>
        <v>1305983.842</v>
      </c>
    </row>
    <row r="15">
      <c r="A15" s="6">
        <v>2023.0</v>
      </c>
      <c r="B15" s="6" t="s">
        <v>15</v>
      </c>
      <c r="C15" s="6">
        <v>100.28</v>
      </c>
      <c r="D15" s="7">
        <f t="shared" si="5"/>
        <v>17800</v>
      </c>
      <c r="E15" s="7">
        <f t="shared" si="6"/>
        <v>5511164.977</v>
      </c>
      <c r="F15" s="6">
        <f t="shared" si="1"/>
        <v>5165779.888</v>
      </c>
      <c r="G15" s="6">
        <v>0.0</v>
      </c>
      <c r="H15" s="7">
        <f t="shared" si="2"/>
        <v>-1576785.089</v>
      </c>
      <c r="I15" s="6">
        <v>95.4</v>
      </c>
      <c r="J15" s="7">
        <f t="shared" si="3"/>
        <v>186.5828092</v>
      </c>
      <c r="K15" s="7">
        <f t="shared" si="4"/>
        <v>1940346.705</v>
      </c>
      <c r="L15" s="6">
        <v>8.5</v>
      </c>
      <c r="M15" s="7">
        <f>100 + ((100 + L15 * 'Константы'!$B$11) - 100) / 12</f>
        <v>100.74375</v>
      </c>
      <c r="N15" s="7">
        <f t="shared" si="7"/>
        <v>1332354.361</v>
      </c>
    </row>
    <row r="16">
      <c r="A16" s="6">
        <v>2023.0</v>
      </c>
      <c r="B16" s="6" t="s">
        <v>16</v>
      </c>
      <c r="C16" s="6">
        <v>100.87</v>
      </c>
      <c r="D16" s="7">
        <f t="shared" si="5"/>
        <v>17800</v>
      </c>
      <c r="E16" s="7">
        <f t="shared" si="6"/>
        <v>5496579.823</v>
      </c>
      <c r="F16" s="6">
        <f t="shared" si="1"/>
        <v>5180244.072</v>
      </c>
      <c r="G16" s="6">
        <v>0.0</v>
      </c>
      <c r="H16" s="7">
        <f t="shared" si="2"/>
        <v>-1565535.751</v>
      </c>
      <c r="I16" s="6">
        <v>96.6</v>
      </c>
      <c r="J16" s="7">
        <f t="shared" si="3"/>
        <v>184.2650104</v>
      </c>
      <c r="K16" s="7">
        <f t="shared" si="4"/>
        <v>1982553.582</v>
      </c>
      <c r="L16" s="6">
        <v>12.0</v>
      </c>
      <c r="M16" s="7">
        <f>100 + ((100 + L16 * 'Константы'!$B$11) - 100) / 12</f>
        <v>101.05</v>
      </c>
      <c r="N16" s="7">
        <f t="shared" si="7"/>
        <v>1360063.746</v>
      </c>
    </row>
    <row r="17">
      <c r="A17" s="6">
        <v>2023.0</v>
      </c>
      <c r="B17" s="6" t="s">
        <v>17</v>
      </c>
      <c r="C17" s="6">
        <v>100.83</v>
      </c>
      <c r="D17" s="7">
        <f t="shared" si="5"/>
        <v>17800</v>
      </c>
      <c r="E17" s="7">
        <f t="shared" si="6"/>
        <v>5481986.161</v>
      </c>
      <c r="F17" s="6">
        <f t="shared" si="1"/>
        <v>5225312.195</v>
      </c>
      <c r="G17" s="6">
        <v>0.0</v>
      </c>
      <c r="H17" s="7">
        <f t="shared" si="2"/>
        <v>-1523673.966</v>
      </c>
      <c r="I17" s="6">
        <v>96.8</v>
      </c>
      <c r="J17" s="7">
        <f t="shared" si="3"/>
        <v>183.8842975</v>
      </c>
      <c r="K17" s="7">
        <f t="shared" si="4"/>
        <v>2004458.248</v>
      </c>
      <c r="L17" s="6">
        <v>15.0</v>
      </c>
      <c r="M17" s="7">
        <f>100 + ((100 + L17 * 'Константы'!$B$11) - 100) / 12</f>
        <v>101.3125</v>
      </c>
      <c r="N17" s="7">
        <f t="shared" si="7"/>
        <v>1392144.416</v>
      </c>
    </row>
    <row r="18">
      <c r="A18" s="6">
        <v>2023.0</v>
      </c>
      <c r="B18" s="6" t="s">
        <v>18</v>
      </c>
      <c r="C18" s="6">
        <v>101.11</v>
      </c>
      <c r="D18" s="7">
        <f t="shared" si="5"/>
        <v>17800</v>
      </c>
      <c r="E18" s="7">
        <f t="shared" si="6"/>
        <v>5467383.986</v>
      </c>
      <c r="F18" s="6">
        <f t="shared" si="1"/>
        <v>5268682.286</v>
      </c>
      <c r="G18" s="6">
        <v>0.0</v>
      </c>
      <c r="H18" s="7">
        <f t="shared" si="2"/>
        <v>-1483501.7</v>
      </c>
      <c r="I18" s="6">
        <v>90.4</v>
      </c>
      <c r="J18" s="7">
        <f t="shared" si="3"/>
        <v>196.9026549</v>
      </c>
      <c r="K18" s="7">
        <f t="shared" si="4"/>
        <v>1889732.083</v>
      </c>
      <c r="L18" s="6">
        <v>15.0</v>
      </c>
      <c r="M18" s="7">
        <f>100 + ((100 + L18 * 'Константы'!$B$11) - 100) / 12</f>
        <v>101.3125</v>
      </c>
      <c r="N18" s="7">
        <f t="shared" si="7"/>
        <v>1428216.311</v>
      </c>
    </row>
    <row r="19">
      <c r="A19" s="6">
        <v>2023.0</v>
      </c>
      <c r="B19" s="6" t="s">
        <v>19</v>
      </c>
      <c r="C19" s="6">
        <v>100.73</v>
      </c>
      <c r="D19" s="7">
        <f t="shared" si="5"/>
        <v>17800</v>
      </c>
      <c r="E19" s="7">
        <f t="shared" si="6"/>
        <v>5452773.294</v>
      </c>
      <c r="F19" s="6">
        <f t="shared" si="1"/>
        <v>5327164.66</v>
      </c>
      <c r="G19" s="6">
        <v>0.0</v>
      </c>
      <c r="H19" s="7">
        <f t="shared" si="2"/>
        <v>-1428208.634</v>
      </c>
      <c r="I19" s="6">
        <v>90.8</v>
      </c>
      <c r="J19" s="7">
        <f t="shared" si="3"/>
        <v>196.0352423</v>
      </c>
      <c r="K19" s="7">
        <f t="shared" si="4"/>
        <v>1915893.729</v>
      </c>
      <c r="L19" s="6">
        <v>15.0</v>
      </c>
      <c r="M19" s="7">
        <f>100 + ((100 + L19 * 'Константы'!$B$11) - 100) / 12</f>
        <v>101.3125</v>
      </c>
      <c r="N19" s="7">
        <f t="shared" si="7"/>
        <v>1464761.65</v>
      </c>
    </row>
    <row r="20">
      <c r="A20" s="6">
        <v>2024.0</v>
      </c>
      <c r="B20" s="6" t="s">
        <v>20</v>
      </c>
      <c r="C20" s="6">
        <v>100.86</v>
      </c>
      <c r="D20" s="7">
        <f t="shared" si="5"/>
        <v>17800</v>
      </c>
      <c r="E20" s="7">
        <f t="shared" si="6"/>
        <v>5438154.078</v>
      </c>
      <c r="F20" s="6">
        <f t="shared" si="1"/>
        <v>5366052.962</v>
      </c>
      <c r="G20" s="6">
        <v>0.0</v>
      </c>
      <c r="H20" s="7">
        <f t="shared" si="2"/>
        <v>-1392501.117</v>
      </c>
      <c r="I20" s="6">
        <v>89.0</v>
      </c>
      <c r="J20" s="7">
        <f t="shared" si="3"/>
        <v>200</v>
      </c>
      <c r="K20" s="7">
        <f t="shared" si="4"/>
        <v>1895713.457</v>
      </c>
      <c r="L20" s="6">
        <v>16.0</v>
      </c>
      <c r="M20" s="7">
        <f>100 + ((100 + L20 * 'Константы'!$B$11) - 100) / 12</f>
        <v>101.4</v>
      </c>
      <c r="N20" s="7">
        <f t="shared" si="7"/>
        <v>1501786.647</v>
      </c>
    </row>
    <row r="21">
      <c r="A21" s="6">
        <v>2024.0</v>
      </c>
      <c r="B21" s="6" t="s">
        <v>21</v>
      </c>
      <c r="C21" s="6">
        <v>100.68</v>
      </c>
      <c r="D21" s="7">
        <f t="shared" si="5"/>
        <v>17800</v>
      </c>
      <c r="E21" s="7">
        <f t="shared" si="6"/>
        <v>5423526.335</v>
      </c>
      <c r="F21" s="6">
        <f t="shared" si="1"/>
        <v>5412201.017</v>
      </c>
      <c r="G21" s="6">
        <v>0.0</v>
      </c>
      <c r="H21" s="7">
        <f t="shared" si="2"/>
        <v>-1349525.318</v>
      </c>
      <c r="I21" s="6">
        <v>91.6</v>
      </c>
      <c r="J21" s="7">
        <f t="shared" si="3"/>
        <v>194.3231441</v>
      </c>
      <c r="K21" s="7">
        <f t="shared" si="4"/>
        <v>1968893.85</v>
      </c>
      <c r="L21" s="6">
        <v>16.0</v>
      </c>
      <c r="M21" s="7">
        <f>100 + ((100 + L21 * 'Константы'!$B$11) - 100) / 12</f>
        <v>101.4</v>
      </c>
      <c r="N21" s="7">
        <f t="shared" si="7"/>
        <v>1540611.66</v>
      </c>
    </row>
    <row r="22">
      <c r="A22" s="6">
        <v>2024.0</v>
      </c>
      <c r="B22" s="6" t="s">
        <v>22</v>
      </c>
      <c r="C22" s="6">
        <v>100.39</v>
      </c>
      <c r="D22" s="7">
        <f t="shared" si="5"/>
        <v>17800</v>
      </c>
      <c r="E22" s="7">
        <f t="shared" si="6"/>
        <v>5408890.058</v>
      </c>
      <c r="F22" s="6">
        <f t="shared" si="1"/>
        <v>5449003.984</v>
      </c>
      <c r="G22" s="6">
        <v>0.0</v>
      </c>
      <c r="H22" s="7">
        <f t="shared" si="2"/>
        <v>-1315886.075</v>
      </c>
      <c r="I22" s="6">
        <v>91.7</v>
      </c>
      <c r="J22" s="7">
        <f t="shared" si="3"/>
        <v>194.1112323</v>
      </c>
      <c r="K22" s="7">
        <f t="shared" si="4"/>
        <v>1988843.298</v>
      </c>
      <c r="L22" s="6">
        <v>16.0</v>
      </c>
      <c r="M22" s="7">
        <f>100 + ((100 + L22 * 'Константы'!$B$11) - 100) / 12</f>
        <v>101.4</v>
      </c>
      <c r="N22" s="7">
        <f t="shared" si="7"/>
        <v>1579980.223</v>
      </c>
    </row>
    <row r="23">
      <c r="A23" s="6">
        <v>2024.0</v>
      </c>
      <c r="B23" s="6" t="s">
        <v>23</v>
      </c>
      <c r="C23" s="6">
        <v>100.5</v>
      </c>
      <c r="D23" s="7">
        <f t="shared" si="5"/>
        <v>17800</v>
      </c>
      <c r="E23" s="7">
        <f t="shared" si="6"/>
        <v>5394245.244</v>
      </c>
      <c r="F23" s="6">
        <f t="shared" si="1"/>
        <v>5470255.099</v>
      </c>
      <c r="G23" s="6">
        <v>0.0</v>
      </c>
      <c r="H23" s="7">
        <f t="shared" si="2"/>
        <v>-1297790.145</v>
      </c>
      <c r="I23" s="6">
        <v>92.8</v>
      </c>
      <c r="J23" s="7">
        <f t="shared" si="3"/>
        <v>191.8103448</v>
      </c>
      <c r="K23" s="7">
        <f t="shared" si="4"/>
        <v>2030500.742</v>
      </c>
      <c r="L23" s="6">
        <v>16.0</v>
      </c>
      <c r="M23" s="7">
        <f>100 + ((100 + L23 * 'Константы'!$B$11) - 100) / 12</f>
        <v>101.4</v>
      </c>
      <c r="N23" s="7">
        <f t="shared" si="7"/>
        <v>1619899.946</v>
      </c>
    </row>
    <row r="24">
      <c r="A24" s="6">
        <v>2024.0</v>
      </c>
      <c r="B24" s="6" t="s">
        <v>24</v>
      </c>
      <c r="C24" s="6">
        <v>100.74</v>
      </c>
      <c r="D24" s="7">
        <f t="shared" si="5"/>
        <v>17800</v>
      </c>
      <c r="E24" s="7">
        <f t="shared" si="6"/>
        <v>5379591.887</v>
      </c>
      <c r="F24" s="6">
        <f t="shared" si="1"/>
        <v>5497606.375</v>
      </c>
      <c r="G24" s="6">
        <v>0.0</v>
      </c>
      <c r="H24" s="7">
        <f t="shared" si="2"/>
        <v>-1273585.512</v>
      </c>
      <c r="I24" s="6">
        <v>90.8</v>
      </c>
      <c r="J24" s="7">
        <f t="shared" si="3"/>
        <v>196.0352423</v>
      </c>
      <c r="K24" s="7">
        <f t="shared" si="4"/>
        <v>2004539.95</v>
      </c>
      <c r="L24" s="6">
        <v>16.0</v>
      </c>
      <c r="M24" s="7">
        <f>100 + ((100 + L24 * 'Константы'!$B$11) - 100) / 12</f>
        <v>101.4</v>
      </c>
      <c r="N24" s="7">
        <f t="shared" si="7"/>
        <v>1660378.546</v>
      </c>
    </row>
    <row r="25">
      <c r="A25" s="6">
        <v>2024.0</v>
      </c>
      <c r="B25" s="6" t="s">
        <v>25</v>
      </c>
      <c r="C25" s="6">
        <v>100.64</v>
      </c>
      <c r="D25" s="7">
        <f t="shared" si="5"/>
        <v>17800</v>
      </c>
      <c r="E25" s="7">
        <f t="shared" si="6"/>
        <v>5364929.983</v>
      </c>
      <c r="F25" s="6">
        <f t="shared" si="1"/>
        <v>5538288.662</v>
      </c>
      <c r="G25" s="6">
        <v>0.0</v>
      </c>
      <c r="H25" s="7">
        <f t="shared" si="2"/>
        <v>-1236041.32</v>
      </c>
      <c r="I25" s="6">
        <v>87.9</v>
      </c>
      <c r="J25" s="7">
        <f t="shared" si="3"/>
        <v>202.5028441</v>
      </c>
      <c r="K25" s="7">
        <f t="shared" si="4"/>
        <v>1958318.299</v>
      </c>
      <c r="L25" s="6">
        <v>16.0</v>
      </c>
      <c r="M25" s="7">
        <f>100 + ((100 + L25 * 'Константы'!$B$11) - 100) / 12</f>
        <v>101.4</v>
      </c>
      <c r="N25" s="7">
        <f t="shared" si="7"/>
        <v>1701423.845</v>
      </c>
    </row>
    <row r="26">
      <c r="A26" s="6">
        <v>2024.0</v>
      </c>
      <c r="B26" s="6" t="s">
        <v>14</v>
      </c>
      <c r="C26" s="6">
        <v>101.14</v>
      </c>
      <c r="D26" s="7">
        <f t="shared" si="5"/>
        <v>17800</v>
      </c>
      <c r="E26" s="7">
        <f t="shared" si="6"/>
        <v>5350259.525</v>
      </c>
      <c r="F26" s="6">
        <f t="shared" si="1"/>
        <v>5573733.71</v>
      </c>
      <c r="G26" s="6">
        <v>0.0</v>
      </c>
      <c r="H26" s="7">
        <f t="shared" si="2"/>
        <v>-1203725.816</v>
      </c>
      <c r="I26" s="6">
        <v>87.4</v>
      </c>
      <c r="J26" s="7">
        <f t="shared" si="3"/>
        <v>203.6613272</v>
      </c>
      <c r="K26" s="7">
        <f t="shared" si="4"/>
        <v>1964978.832</v>
      </c>
      <c r="L26" s="6">
        <v>16.0</v>
      </c>
      <c r="M26" s="7">
        <f>100 + ((100 + L26 * 'Константы'!$B$11) - 100) / 12</f>
        <v>101.4</v>
      </c>
      <c r="N26" s="7">
        <f t="shared" si="7"/>
        <v>1743043.779</v>
      </c>
    </row>
    <row r="27">
      <c r="A27" s="6">
        <v>2024.0</v>
      </c>
      <c r="B27" s="6" t="s">
        <v>15</v>
      </c>
      <c r="C27" s="6">
        <v>100.2</v>
      </c>
      <c r="D27" s="7">
        <f t="shared" si="5"/>
        <v>17800</v>
      </c>
      <c r="E27" s="7">
        <f t="shared" si="6"/>
        <v>5335580.51</v>
      </c>
      <c r="F27" s="6">
        <f t="shared" si="1"/>
        <v>5637274.274</v>
      </c>
      <c r="G27" s="6">
        <v>0.0</v>
      </c>
      <c r="H27" s="7">
        <f t="shared" si="2"/>
        <v>-1143306.236</v>
      </c>
      <c r="I27" s="6">
        <v>89.1</v>
      </c>
      <c r="J27" s="7">
        <f t="shared" si="3"/>
        <v>199.7755331</v>
      </c>
      <c r="K27" s="7">
        <f t="shared" si="4"/>
        <v>2020999.245</v>
      </c>
      <c r="L27" s="6">
        <v>18.0</v>
      </c>
      <c r="M27" s="7">
        <f>100 + ((100 + L27 * 'Константы'!$B$11) - 100) / 12</f>
        <v>101.575</v>
      </c>
      <c r="N27" s="7">
        <f t="shared" si="7"/>
        <v>1785246.392</v>
      </c>
    </row>
    <row r="28">
      <c r="A28" s="6">
        <v>2024.0</v>
      </c>
      <c r="B28" s="6" t="s">
        <v>16</v>
      </c>
      <c r="C28" s="6">
        <v>100.48</v>
      </c>
      <c r="D28" s="7">
        <f t="shared" si="5"/>
        <v>17800</v>
      </c>
      <c r="E28" s="7">
        <f t="shared" si="6"/>
        <v>5320892.932</v>
      </c>
      <c r="F28" s="6">
        <f t="shared" si="1"/>
        <v>5648548.822</v>
      </c>
      <c r="G28" s="6">
        <v>0.0</v>
      </c>
      <c r="H28" s="7">
        <f t="shared" si="2"/>
        <v>-1135144.109</v>
      </c>
      <c r="I28" s="6">
        <v>91.3</v>
      </c>
      <c r="J28" s="7">
        <f t="shared" si="3"/>
        <v>194.9616648</v>
      </c>
      <c r="K28" s="7">
        <f t="shared" si="4"/>
        <v>2088700.46</v>
      </c>
      <c r="L28" s="6">
        <v>18.0</v>
      </c>
      <c r="M28" s="7">
        <f>100 + ((100 + L28 * 'Константы'!$B$11) - 100) / 12</f>
        <v>101.575</v>
      </c>
      <c r="N28" s="7">
        <f t="shared" si="7"/>
        <v>1831164.023</v>
      </c>
    </row>
    <row r="29">
      <c r="A29" s="6">
        <v>2024.0</v>
      </c>
      <c r="B29" s="6" t="s">
        <v>17</v>
      </c>
      <c r="C29" s="6">
        <v>100.75</v>
      </c>
      <c r="D29" s="7">
        <f t="shared" si="5"/>
        <v>17800</v>
      </c>
      <c r="E29" s="7">
        <f t="shared" si="6"/>
        <v>5306196.786</v>
      </c>
      <c r="F29" s="6">
        <f t="shared" si="1"/>
        <v>5675661.857</v>
      </c>
      <c r="G29" s="6">
        <v>0.0</v>
      </c>
      <c r="H29" s="7">
        <f t="shared" si="2"/>
        <v>-1111134.929</v>
      </c>
      <c r="I29" s="6">
        <v>96.2</v>
      </c>
      <c r="J29" s="7">
        <f t="shared" si="3"/>
        <v>185.031185</v>
      </c>
      <c r="K29" s="7">
        <f t="shared" si="4"/>
        <v>2218599.39</v>
      </c>
      <c r="L29" s="6">
        <v>19.0</v>
      </c>
      <c r="M29" s="7">
        <f>100 + ((100 + L29 * 'Константы'!$B$11) - 100) / 12</f>
        <v>101.6625</v>
      </c>
      <c r="N29" s="7">
        <f t="shared" si="7"/>
        <v>1877804.856</v>
      </c>
    </row>
    <row r="30">
      <c r="A30" s="6">
        <v>2024.0</v>
      </c>
      <c r="B30" s="6" t="s">
        <v>18</v>
      </c>
      <c r="C30" s="6">
        <v>101.43</v>
      </c>
      <c r="D30" s="7">
        <f t="shared" si="5"/>
        <v>17800</v>
      </c>
      <c r="E30" s="7">
        <f t="shared" si="6"/>
        <v>5291492.067</v>
      </c>
      <c r="F30" s="6">
        <f t="shared" si="1"/>
        <v>5718229.321</v>
      </c>
      <c r="G30" s="6">
        <v>0.0</v>
      </c>
      <c r="H30" s="7">
        <f t="shared" si="2"/>
        <v>-1071662.747</v>
      </c>
      <c r="I30" s="6">
        <v>100.7</v>
      </c>
      <c r="J30" s="7">
        <f t="shared" si="3"/>
        <v>176.7626614</v>
      </c>
      <c r="K30" s="7">
        <f t="shared" si="4"/>
        <v>2340180.027</v>
      </c>
      <c r="L30" s="6">
        <v>21.0</v>
      </c>
      <c r="M30" s="7">
        <f>100 + ((100 + L30 * 'Константы'!$B$11) - 100) / 12</f>
        <v>101.8375</v>
      </c>
      <c r="N30" s="7">
        <f t="shared" si="7"/>
        <v>1926823.362</v>
      </c>
    </row>
    <row r="31">
      <c r="A31" s="6">
        <v>2024.0</v>
      </c>
      <c r="B31" s="6" t="s">
        <v>19</v>
      </c>
      <c r="C31" s="6">
        <v>101.0</v>
      </c>
      <c r="D31" s="7">
        <f>17800 + 835000</f>
        <v>852800</v>
      </c>
      <c r="E31" s="7">
        <f t="shared" si="6"/>
        <v>5276778.771</v>
      </c>
      <c r="F31" s="6">
        <f>'Константы'!B10</f>
        <v>5800000</v>
      </c>
      <c r="G31" s="6">
        <v>0.0</v>
      </c>
      <c r="H31" s="7">
        <f t="shared" si="2"/>
        <v>-1827978.771</v>
      </c>
      <c r="I31" s="6">
        <v>102.2</v>
      </c>
      <c r="J31" s="7">
        <f t="shared" si="3"/>
        <v>8344.422701</v>
      </c>
      <c r="K31" s="7">
        <f t="shared" si="4"/>
        <v>3227838.716</v>
      </c>
      <c r="L31" s="6">
        <v>21.0</v>
      </c>
      <c r="M31" s="7">
        <f>100 + ((100 + L31 * 'Константы'!$B$11) - 100) / 12</f>
        <v>101.8375</v>
      </c>
      <c r="N31" s="7">
        <f t="shared" si="7"/>
        <v>2815028.741</v>
      </c>
    </row>
    <row r="32">
      <c r="A32" s="8">
        <v>2025.0</v>
      </c>
      <c r="B32" s="8" t="s">
        <v>20</v>
      </c>
      <c r="C32" s="8">
        <f t="shared" ref="C32:C43" si="8"> 100 + 5 / 12</f>
        <v>100.4166667</v>
      </c>
      <c r="D32" s="8">
        <v>17800.0</v>
      </c>
      <c r="E32" s="8">
        <f t="shared" si="6"/>
        <v>5262056.892</v>
      </c>
      <c r="F32" s="9">
        <f t="shared" ref="F32:F67" si="9">F31 * C32 / 100</f>
        <v>5824166.667</v>
      </c>
      <c r="G32" s="8">
        <v>46000.0</v>
      </c>
      <c r="H32" s="9">
        <f t="shared" ref="H32:H67" si="10">F32-E32 - SUM($D$2:D32) + SUM($G$2:G32)</f>
        <v>-1760890.225</v>
      </c>
      <c r="I32" s="9">
        <f>'Константы'!$B$1</f>
        <v>105</v>
      </c>
      <c r="J32" s="9">
        <f t="shared" si="3"/>
        <v>169.5238095</v>
      </c>
      <c r="K32" s="9">
        <f t="shared" si="4"/>
        <v>3334072.654</v>
      </c>
      <c r="L32" s="10">
        <v>21.0</v>
      </c>
      <c r="M32" s="7">
        <f>100 + ((100 + L32 * 'Константы'!$B$11) - 100) / 12</f>
        <v>101.8375</v>
      </c>
      <c r="N32" s="9">
        <f t="shared" si="7"/>
        <v>2884554.894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>
      <c r="A33" s="8">
        <v>2025.0</v>
      </c>
      <c r="B33" s="8" t="s">
        <v>21</v>
      </c>
      <c r="C33" s="8">
        <f t="shared" si="8"/>
        <v>100.4166667</v>
      </c>
      <c r="D33" s="8">
        <v>17800.0</v>
      </c>
      <c r="E33" s="8">
        <f t="shared" si="6"/>
        <v>5247326.425</v>
      </c>
      <c r="F33" s="9">
        <f t="shared" si="9"/>
        <v>5848434.028</v>
      </c>
      <c r="G33" s="8">
        <v>46000.0</v>
      </c>
      <c r="H33" s="9">
        <f t="shared" si="10"/>
        <v>-1693692.398</v>
      </c>
      <c r="I33" s="9">
        <f>'Константы'!$B$1</f>
        <v>105</v>
      </c>
      <c r="J33" s="9">
        <f t="shared" si="3"/>
        <v>169.5238095</v>
      </c>
      <c r="K33" s="9">
        <f t="shared" si="4"/>
        <v>3351872.654</v>
      </c>
      <c r="L33" s="10">
        <f>'Константы'!$B$4</f>
        <v>18.5</v>
      </c>
      <c r="M33" s="7">
        <f>100 + ((100 + L33 * 'Константы'!$B$11) - 100) / 12</f>
        <v>101.61875</v>
      </c>
      <c r="N33" s="9">
        <f t="shared" si="7"/>
        <v>2955358.59</v>
      </c>
    </row>
    <row r="34">
      <c r="A34" s="8">
        <v>2025.0</v>
      </c>
      <c r="B34" s="8" t="s">
        <v>22</v>
      </c>
      <c r="C34" s="8">
        <f t="shared" si="8"/>
        <v>100.4166667</v>
      </c>
      <c r="D34" s="8">
        <v>17800.0</v>
      </c>
      <c r="E34" s="8">
        <f t="shared" si="6"/>
        <v>5232587.366</v>
      </c>
      <c r="F34" s="9">
        <f t="shared" si="9"/>
        <v>5872802.503</v>
      </c>
      <c r="G34" s="8">
        <v>46000.0</v>
      </c>
      <c r="H34" s="9">
        <f t="shared" si="10"/>
        <v>-1626384.863</v>
      </c>
      <c r="I34" s="9">
        <f>'Константы'!$B$1</f>
        <v>105</v>
      </c>
      <c r="J34" s="9">
        <f t="shared" si="3"/>
        <v>169.5238095</v>
      </c>
      <c r="K34" s="9">
        <f t="shared" si="4"/>
        <v>3369672.654</v>
      </c>
      <c r="L34" s="10">
        <f>'Константы'!$B$4</f>
        <v>18.5</v>
      </c>
      <c r="M34" s="7">
        <f>100 + ((100 + L34 * 'Константы'!$B$11) - 100) / 12</f>
        <v>101.61875</v>
      </c>
      <c r="N34" s="9">
        <f t="shared" si="7"/>
        <v>3020998.457</v>
      </c>
    </row>
    <row r="35">
      <c r="A35" s="8">
        <v>2025.0</v>
      </c>
      <c r="B35" s="8" t="s">
        <v>23</v>
      </c>
      <c r="C35" s="8">
        <f t="shared" si="8"/>
        <v>100.4166667</v>
      </c>
      <c r="D35" s="8">
        <v>17800.0</v>
      </c>
      <c r="E35" s="8">
        <f t="shared" si="6"/>
        <v>5217839.708</v>
      </c>
      <c r="F35" s="9">
        <f t="shared" si="9"/>
        <v>5897272.513</v>
      </c>
      <c r="G35" s="8">
        <v>46000.0</v>
      </c>
      <c r="H35" s="9">
        <f t="shared" si="10"/>
        <v>-1558967.195</v>
      </c>
      <c r="I35" s="9">
        <f>'Константы'!$B$1</f>
        <v>105</v>
      </c>
      <c r="J35" s="9">
        <f t="shared" si="3"/>
        <v>169.5238095</v>
      </c>
      <c r="K35" s="9">
        <f t="shared" si="4"/>
        <v>3387472.654</v>
      </c>
      <c r="L35" s="10">
        <f>'Константы'!$B$4</f>
        <v>18.5</v>
      </c>
      <c r="M35" s="7">
        <f>100 + ((100 + L35 * 'Константы'!$B$11) - 100) / 12</f>
        <v>101.61875</v>
      </c>
      <c r="N35" s="9">
        <f t="shared" si="7"/>
        <v>3087700.87</v>
      </c>
    </row>
    <row r="36">
      <c r="A36" s="8">
        <v>2025.0</v>
      </c>
      <c r="B36" s="8" t="s">
        <v>24</v>
      </c>
      <c r="C36" s="8">
        <f t="shared" si="8"/>
        <v>100.4166667</v>
      </c>
      <c r="D36" s="8">
        <v>17800.0</v>
      </c>
      <c r="E36" s="8">
        <f t="shared" si="6"/>
        <v>5203083.448</v>
      </c>
      <c r="F36" s="9">
        <f t="shared" si="9"/>
        <v>5921844.482</v>
      </c>
      <c r="G36" s="8">
        <v>46000.0</v>
      </c>
      <c r="H36" s="9">
        <f t="shared" si="10"/>
        <v>-1491438.966</v>
      </c>
      <c r="I36" s="9">
        <f>'Константы'!$B$1</f>
        <v>105</v>
      </c>
      <c r="J36" s="9">
        <f t="shared" si="3"/>
        <v>169.5238095</v>
      </c>
      <c r="K36" s="9">
        <f t="shared" si="4"/>
        <v>3405272.654</v>
      </c>
      <c r="L36" s="10">
        <f>'Константы'!$B$4</f>
        <v>18.5</v>
      </c>
      <c r="M36" s="7">
        <f>100 + ((100 + L36 * 'Константы'!$B$11) - 100) / 12</f>
        <v>101.61875</v>
      </c>
      <c r="N36" s="9">
        <f t="shared" si="7"/>
        <v>3155483.028</v>
      </c>
    </row>
    <row r="37">
      <c r="A37" s="8">
        <v>2025.0</v>
      </c>
      <c r="B37" s="8" t="s">
        <v>25</v>
      </c>
      <c r="C37" s="8">
        <f t="shared" si="8"/>
        <v>100.4166667</v>
      </c>
      <c r="D37" s="8">
        <v>17800.0</v>
      </c>
      <c r="E37" s="8">
        <f t="shared" si="6"/>
        <v>5188318.58</v>
      </c>
      <c r="F37" s="9">
        <f t="shared" si="9"/>
        <v>5946518.834</v>
      </c>
      <c r="G37" s="8">
        <v>46000.0</v>
      </c>
      <c r="H37" s="9">
        <f t="shared" si="10"/>
        <v>-1423799.746</v>
      </c>
      <c r="I37" s="9">
        <f>'Константы'!$B$1</f>
        <v>105</v>
      </c>
      <c r="J37" s="9">
        <f t="shared" si="3"/>
        <v>169.5238095</v>
      </c>
      <c r="K37" s="9">
        <f t="shared" si="4"/>
        <v>3423072.654</v>
      </c>
      <c r="L37" s="10">
        <f>'Константы'!$B$4</f>
        <v>18.5</v>
      </c>
      <c r="M37" s="7">
        <f>100 + ((100 + L37 * 'Константы'!$B$11) - 100) / 12</f>
        <v>101.61875</v>
      </c>
      <c r="N37" s="9">
        <f t="shared" si="7"/>
        <v>3224362.409</v>
      </c>
    </row>
    <row r="38">
      <c r="A38" s="8">
        <v>2025.0</v>
      </c>
      <c r="B38" s="8" t="s">
        <v>14</v>
      </c>
      <c r="C38" s="8">
        <f t="shared" si="8"/>
        <v>100.4166667</v>
      </c>
      <c r="D38" s="8">
        <v>17800.0</v>
      </c>
      <c r="E38" s="8">
        <f t="shared" si="6"/>
        <v>5173545.099</v>
      </c>
      <c r="F38" s="9">
        <f t="shared" si="9"/>
        <v>5971295.996</v>
      </c>
      <c r="G38" s="8">
        <v>46000.0</v>
      </c>
      <c r="H38" s="9">
        <f t="shared" si="10"/>
        <v>-1356049.103</v>
      </c>
      <c r="I38" s="9">
        <f>'Константы'!$B$1</f>
        <v>105</v>
      </c>
      <c r="J38" s="9">
        <f t="shared" si="3"/>
        <v>169.5238095</v>
      </c>
      <c r="K38" s="9">
        <f t="shared" si="4"/>
        <v>3440872.654</v>
      </c>
      <c r="L38" s="10">
        <f>'Константы'!$B$4</f>
        <v>18.5</v>
      </c>
      <c r="M38" s="7">
        <f>100 + ((100 + L38 * 'Константы'!$B$11) - 100) / 12</f>
        <v>101.61875</v>
      </c>
      <c r="N38" s="9">
        <f t="shared" si="7"/>
        <v>3294356.776</v>
      </c>
    </row>
    <row r="39">
      <c r="A39" s="8">
        <v>2025.0</v>
      </c>
      <c r="B39" s="8" t="s">
        <v>15</v>
      </c>
      <c r="C39" s="8">
        <f t="shared" si="8"/>
        <v>100.4166667</v>
      </c>
      <c r="D39" s="8">
        <v>17800.0</v>
      </c>
      <c r="E39" s="8">
        <f t="shared" si="6"/>
        <v>5158763.001</v>
      </c>
      <c r="F39" s="9">
        <f t="shared" si="9"/>
        <v>5996176.396</v>
      </c>
      <c r="G39" s="8">
        <v>46000.0</v>
      </c>
      <c r="H39" s="9">
        <f t="shared" si="10"/>
        <v>-1288186.605</v>
      </c>
      <c r="I39" s="9">
        <f>'Константы'!$B$1</f>
        <v>105</v>
      </c>
      <c r="J39" s="9">
        <f t="shared" si="3"/>
        <v>169.5238095</v>
      </c>
      <c r="K39" s="9">
        <f t="shared" si="4"/>
        <v>3458672.654</v>
      </c>
      <c r="L39" s="10">
        <f>'Константы'!$B$4</f>
        <v>18.5</v>
      </c>
      <c r="M39" s="7">
        <f>100 + ((100 + L39 * 'Константы'!$B$11) - 100) / 12</f>
        <v>101.61875</v>
      </c>
      <c r="N39" s="9">
        <f t="shared" si="7"/>
        <v>3365484.176</v>
      </c>
    </row>
    <row r="40">
      <c r="A40" s="8">
        <v>2025.0</v>
      </c>
      <c r="B40" s="8" t="s">
        <v>16</v>
      </c>
      <c r="C40" s="8">
        <f t="shared" si="8"/>
        <v>100.4166667</v>
      </c>
      <c r="D40" s="8">
        <v>17800.0</v>
      </c>
      <c r="E40" s="8">
        <f t="shared" si="6"/>
        <v>5143972.279</v>
      </c>
      <c r="F40" s="9">
        <f t="shared" si="9"/>
        <v>6021160.464</v>
      </c>
      <c r="G40" s="8">
        <v>46000.0</v>
      </c>
      <c r="H40" s="9">
        <f t="shared" si="10"/>
        <v>-1220211.815</v>
      </c>
      <c r="I40" s="9">
        <f>'Константы'!$B$1</f>
        <v>105</v>
      </c>
      <c r="J40" s="9">
        <f t="shared" si="3"/>
        <v>169.5238095</v>
      </c>
      <c r="K40" s="9">
        <f t="shared" si="4"/>
        <v>3476472.654</v>
      </c>
      <c r="L40" s="10">
        <f>'Константы'!$B$4</f>
        <v>18.5</v>
      </c>
      <c r="M40" s="7">
        <f>100 + ((100 + L40 * 'Константы'!$B$11) - 100) / 12</f>
        <v>101.61875</v>
      </c>
      <c r="N40" s="9">
        <f t="shared" si="7"/>
        <v>3437762.951</v>
      </c>
    </row>
    <row r="41">
      <c r="A41" s="8">
        <v>2025.0</v>
      </c>
      <c r="B41" s="8" t="s">
        <v>17</v>
      </c>
      <c r="C41" s="8">
        <f t="shared" si="8"/>
        <v>100.4166667</v>
      </c>
      <c r="D41" s="8">
        <v>17800.0</v>
      </c>
      <c r="E41" s="8">
        <f t="shared" si="6"/>
        <v>5129172.93</v>
      </c>
      <c r="F41" s="9">
        <f t="shared" si="9"/>
        <v>6046248.633</v>
      </c>
      <c r="G41" s="8">
        <v>46000.0</v>
      </c>
      <c r="H41" s="9">
        <f t="shared" si="10"/>
        <v>-1152124.297</v>
      </c>
      <c r="I41" s="9">
        <f>'Константы'!$B$1</f>
        <v>105</v>
      </c>
      <c r="J41" s="9">
        <f t="shared" si="3"/>
        <v>169.5238095</v>
      </c>
      <c r="K41" s="9">
        <f t="shared" si="4"/>
        <v>3494272.654</v>
      </c>
      <c r="L41" s="10">
        <f>'Константы'!$B$4</f>
        <v>18.5</v>
      </c>
      <c r="M41" s="7">
        <f>100 + ((100 + L41 * 'Константы'!$B$11) - 100) / 12</f>
        <v>101.61875</v>
      </c>
      <c r="N41" s="9">
        <f t="shared" si="7"/>
        <v>3511211.739</v>
      </c>
    </row>
    <row r="42">
      <c r="A42" s="8">
        <v>2025.0</v>
      </c>
      <c r="B42" s="8" t="s">
        <v>18</v>
      </c>
      <c r="C42" s="8">
        <f t="shared" si="8"/>
        <v>100.4166667</v>
      </c>
      <c r="D42" s="8">
        <v>17800.0</v>
      </c>
      <c r="E42" s="8">
        <f t="shared" si="6"/>
        <v>5114364.947</v>
      </c>
      <c r="F42" s="9">
        <f t="shared" si="9"/>
        <v>6071441.335</v>
      </c>
      <c r="G42" s="8">
        <v>46000.0</v>
      </c>
      <c r="H42" s="9">
        <f t="shared" si="10"/>
        <v>-1083923.612</v>
      </c>
      <c r="I42" s="9">
        <f>'Константы'!$B$1</f>
        <v>105</v>
      </c>
      <c r="J42" s="9">
        <f t="shared" si="3"/>
        <v>169.5238095</v>
      </c>
      <c r="K42" s="9">
        <f t="shared" si="4"/>
        <v>3512072.654</v>
      </c>
      <c r="L42" s="10">
        <f>'Константы'!$B$4</f>
        <v>18.5</v>
      </c>
      <c r="M42" s="7">
        <f>100 + ((100 + L42 * 'Константы'!$B$11) - 100) / 12</f>
        <v>101.61875</v>
      </c>
      <c r="N42" s="9">
        <f t="shared" si="7"/>
        <v>3585849.479</v>
      </c>
    </row>
    <row r="43">
      <c r="A43" s="8">
        <v>2025.0</v>
      </c>
      <c r="B43" s="8" t="s">
        <v>19</v>
      </c>
      <c r="C43" s="8">
        <f t="shared" si="8"/>
        <v>100.4166667</v>
      </c>
      <c r="D43" s="8">
        <v>17800.0</v>
      </c>
      <c r="E43" s="8">
        <f t="shared" si="6"/>
        <v>5099548.327</v>
      </c>
      <c r="F43" s="9">
        <f t="shared" si="9"/>
        <v>6096739.008</v>
      </c>
      <c r="G43" s="8">
        <v>46000.0</v>
      </c>
      <c r="H43" s="9">
        <f t="shared" si="10"/>
        <v>-1015609.319</v>
      </c>
      <c r="I43" s="9">
        <f>'Константы'!$B$1</f>
        <v>105</v>
      </c>
      <c r="J43" s="9">
        <f t="shared" si="3"/>
        <v>169.5238095</v>
      </c>
      <c r="K43" s="9">
        <f t="shared" si="4"/>
        <v>3529872.654</v>
      </c>
      <c r="L43" s="10">
        <f>'Константы'!$B$4</f>
        <v>18.5</v>
      </c>
      <c r="M43" s="7">
        <f>100 + ((100 + L43 * 'Константы'!$B$11) - 100) / 12</f>
        <v>101.61875</v>
      </c>
      <c r="N43" s="9">
        <f t="shared" si="7"/>
        <v>3661695.418</v>
      </c>
    </row>
    <row r="44">
      <c r="A44" s="8">
        <v>2026.0</v>
      </c>
      <c r="B44" s="8" t="s">
        <v>20</v>
      </c>
      <c r="C44" s="8">
        <f t="shared" ref="C44:C67" si="11">100 + 4 / 12</f>
        <v>100.3333333</v>
      </c>
      <c r="D44" s="8">
        <v>17800.0</v>
      </c>
      <c r="E44" s="8">
        <f t="shared" si="6"/>
        <v>5084723.063</v>
      </c>
      <c r="F44" s="9">
        <f t="shared" si="9"/>
        <v>6117061.471</v>
      </c>
      <c r="G44" s="8">
        <f t="shared" ref="G44:G67" si="12">G32 * ((C32 - 100) * 12 + 100) / 100</f>
        <v>48300</v>
      </c>
      <c r="H44" s="9">
        <f t="shared" si="10"/>
        <v>-949961.5922</v>
      </c>
      <c r="I44" s="9">
        <f>'Константы'!$B$2</f>
        <v>110</v>
      </c>
      <c r="J44" s="9">
        <f t="shared" si="3"/>
        <v>161.8181818</v>
      </c>
      <c r="K44" s="9">
        <f t="shared" si="4"/>
        <v>3715761.828</v>
      </c>
      <c r="L44" s="10">
        <f>'Константы'!$B$5</f>
        <v>12.5</v>
      </c>
      <c r="M44" s="7">
        <f>100 + ((100 + L44 * 'Константы'!$B$11) - 100) / 12</f>
        <v>101.09375</v>
      </c>
      <c r="N44" s="9">
        <f t="shared" si="7"/>
        <v>3738769.112</v>
      </c>
    </row>
    <row r="45">
      <c r="A45" s="8">
        <v>2026.0</v>
      </c>
      <c r="B45" s="8" t="s">
        <v>21</v>
      </c>
      <c r="C45" s="8">
        <f t="shared" si="11"/>
        <v>100.3333333</v>
      </c>
      <c r="D45" s="8">
        <v>17800.0</v>
      </c>
      <c r="E45" s="8">
        <f t="shared" si="6"/>
        <v>5069889.152</v>
      </c>
      <c r="F45" s="9">
        <f t="shared" si="9"/>
        <v>6137451.676</v>
      </c>
      <c r="G45" s="8">
        <f t="shared" si="12"/>
        <v>48300</v>
      </c>
      <c r="H45" s="9">
        <f t="shared" si="10"/>
        <v>-884237.4757</v>
      </c>
      <c r="I45" s="9">
        <f>'Константы'!$B$2</f>
        <v>110</v>
      </c>
      <c r="J45" s="9">
        <f t="shared" si="3"/>
        <v>161.8181818</v>
      </c>
      <c r="K45" s="9">
        <f t="shared" si="4"/>
        <v>3733561.828</v>
      </c>
      <c r="L45" s="10">
        <f>'Константы'!$B$5</f>
        <v>12.5</v>
      </c>
      <c r="M45" s="7">
        <f>100 + ((100 + L45 * 'Константы'!$B$11) - 100) / 12</f>
        <v>101.09375</v>
      </c>
      <c r="N45" s="9">
        <f t="shared" si="7"/>
        <v>3797461.899</v>
      </c>
    </row>
    <row r="46">
      <c r="A46" s="8">
        <v>2026.0</v>
      </c>
      <c r="B46" s="8" t="s">
        <v>22</v>
      </c>
      <c r="C46" s="8">
        <f t="shared" si="11"/>
        <v>100.3333333</v>
      </c>
      <c r="D46" s="8">
        <v>17800.0</v>
      </c>
      <c r="E46" s="8">
        <f t="shared" si="6"/>
        <v>5055046.587</v>
      </c>
      <c r="F46" s="9">
        <f t="shared" si="9"/>
        <v>6157909.848</v>
      </c>
      <c r="G46" s="8">
        <f t="shared" si="12"/>
        <v>48300</v>
      </c>
      <c r="H46" s="9">
        <f t="shared" si="10"/>
        <v>-818436.7388</v>
      </c>
      <c r="I46" s="9">
        <f>'Константы'!$B$2</f>
        <v>110</v>
      </c>
      <c r="J46" s="9">
        <f t="shared" si="3"/>
        <v>161.8181818</v>
      </c>
      <c r="K46" s="9">
        <f t="shared" si="4"/>
        <v>3751361.828</v>
      </c>
      <c r="L46" s="10">
        <f>'Константы'!$B$5</f>
        <v>12.5</v>
      </c>
      <c r="M46" s="7">
        <f>100 + ((100 + L46 * 'Константы'!$B$11) - 100) / 12</f>
        <v>101.09375</v>
      </c>
      <c r="N46" s="9">
        <f t="shared" si="7"/>
        <v>3856796.639</v>
      </c>
    </row>
    <row r="47">
      <c r="A47" s="8">
        <v>2026.0</v>
      </c>
      <c r="B47" s="8" t="s">
        <v>23</v>
      </c>
      <c r="C47" s="8">
        <f t="shared" si="11"/>
        <v>100.3333333</v>
      </c>
      <c r="D47" s="8">
        <v>17800.0</v>
      </c>
      <c r="E47" s="8">
        <f t="shared" si="6"/>
        <v>5040195.364</v>
      </c>
      <c r="F47" s="9">
        <f t="shared" si="9"/>
        <v>6178436.214</v>
      </c>
      <c r="G47" s="8">
        <f t="shared" si="12"/>
        <v>48300</v>
      </c>
      <c r="H47" s="9">
        <f t="shared" si="10"/>
        <v>-752559.1498</v>
      </c>
      <c r="I47" s="9">
        <f>'Константы'!$B$2</f>
        <v>110</v>
      </c>
      <c r="J47" s="9">
        <f t="shared" si="3"/>
        <v>161.8181818</v>
      </c>
      <c r="K47" s="9">
        <f t="shared" si="4"/>
        <v>3769161.828</v>
      </c>
      <c r="L47" s="10">
        <f>'Константы'!$B$5</f>
        <v>12.5</v>
      </c>
      <c r="M47" s="7">
        <f>100 + ((100 + L47 * 'Константы'!$B$11) - 100) / 12</f>
        <v>101.09375</v>
      </c>
      <c r="N47" s="9">
        <f t="shared" si="7"/>
        <v>3916780.352</v>
      </c>
    </row>
    <row r="48">
      <c r="A48" s="8">
        <v>2026.0</v>
      </c>
      <c r="B48" s="8" t="s">
        <v>24</v>
      </c>
      <c r="C48" s="8">
        <f t="shared" si="11"/>
        <v>100.3333333</v>
      </c>
      <c r="D48" s="8">
        <v>17800.0</v>
      </c>
      <c r="E48" s="8">
        <f t="shared" si="6"/>
        <v>5025335.478</v>
      </c>
      <c r="F48" s="9">
        <f t="shared" si="9"/>
        <v>6199031.002</v>
      </c>
      <c r="G48" s="8">
        <f t="shared" si="12"/>
        <v>48300</v>
      </c>
      <c r="H48" s="9">
        <f t="shared" si="10"/>
        <v>-686604.4764</v>
      </c>
      <c r="I48" s="9">
        <f>'Константы'!$B$2</f>
        <v>110</v>
      </c>
      <c r="J48" s="9">
        <f t="shared" si="3"/>
        <v>161.8181818</v>
      </c>
      <c r="K48" s="9">
        <f t="shared" si="4"/>
        <v>3786961.828</v>
      </c>
      <c r="L48" s="10">
        <f>'Константы'!$B$5</f>
        <v>12.5</v>
      </c>
      <c r="M48" s="7">
        <f>100 + ((100 + L48 * 'Константы'!$B$11) - 100) / 12</f>
        <v>101.09375</v>
      </c>
      <c r="N48" s="9">
        <f t="shared" si="7"/>
        <v>3977420.137</v>
      </c>
    </row>
    <row r="49">
      <c r="A49" s="8">
        <v>2026.0</v>
      </c>
      <c r="B49" s="8" t="s">
        <v>25</v>
      </c>
      <c r="C49" s="8">
        <f t="shared" si="11"/>
        <v>100.3333333</v>
      </c>
      <c r="D49" s="8">
        <v>17800.0</v>
      </c>
      <c r="E49" s="8">
        <f t="shared" si="6"/>
        <v>5010466.924</v>
      </c>
      <c r="F49" s="9">
        <f t="shared" si="9"/>
        <v>6219694.438</v>
      </c>
      <c r="G49" s="8">
        <f t="shared" si="12"/>
        <v>48300</v>
      </c>
      <c r="H49" s="9">
        <f t="shared" si="10"/>
        <v>-620572.4854</v>
      </c>
      <c r="I49" s="9">
        <f>'Константы'!$B$2</f>
        <v>110</v>
      </c>
      <c r="J49" s="9">
        <f t="shared" si="3"/>
        <v>161.8181818</v>
      </c>
      <c r="K49" s="9">
        <f t="shared" si="4"/>
        <v>3804761.828</v>
      </c>
      <c r="L49" s="10">
        <f>'Константы'!$B$5</f>
        <v>12.5</v>
      </c>
      <c r="M49" s="7">
        <f>100 + ((100 + L49 * 'Константы'!$B$11) - 100) / 12</f>
        <v>101.09375</v>
      </c>
      <c r="N49" s="9">
        <f t="shared" si="7"/>
        <v>4038723.17</v>
      </c>
    </row>
    <row r="50">
      <c r="A50" s="8">
        <v>2026.0</v>
      </c>
      <c r="B50" s="8" t="s">
        <v>14</v>
      </c>
      <c r="C50" s="8">
        <f t="shared" si="11"/>
        <v>100.3333333</v>
      </c>
      <c r="D50" s="8">
        <v>17800.0</v>
      </c>
      <c r="E50" s="8">
        <f t="shared" si="6"/>
        <v>4995589.696</v>
      </c>
      <c r="F50" s="9">
        <f t="shared" si="9"/>
        <v>6240426.753</v>
      </c>
      <c r="G50" s="8">
        <f t="shared" si="12"/>
        <v>48300</v>
      </c>
      <c r="H50" s="9">
        <f t="shared" si="10"/>
        <v>-554462.943</v>
      </c>
      <c r="I50" s="9">
        <f>'Константы'!$B$2</f>
        <v>110</v>
      </c>
      <c r="J50" s="9">
        <f t="shared" si="3"/>
        <v>161.8181818</v>
      </c>
      <c r="K50" s="9">
        <f t="shared" si="4"/>
        <v>3822561.828</v>
      </c>
      <c r="L50" s="10">
        <f>'Константы'!$B$5</f>
        <v>12.5</v>
      </c>
      <c r="M50" s="7">
        <f>100 + ((100 + L50 * 'Константы'!$B$11) - 100) / 12</f>
        <v>101.09375</v>
      </c>
      <c r="N50" s="9">
        <f t="shared" si="7"/>
        <v>4100696.705</v>
      </c>
    </row>
    <row r="51">
      <c r="A51" s="8">
        <v>2026.0</v>
      </c>
      <c r="B51" s="8" t="s">
        <v>15</v>
      </c>
      <c r="C51" s="8">
        <f t="shared" si="11"/>
        <v>100.3333333</v>
      </c>
      <c r="D51" s="8">
        <v>17800.0</v>
      </c>
      <c r="E51" s="8">
        <f t="shared" si="6"/>
        <v>4980703.79</v>
      </c>
      <c r="F51" s="9">
        <f t="shared" si="9"/>
        <v>6261228.176</v>
      </c>
      <c r="G51" s="8">
        <f t="shared" si="12"/>
        <v>48300</v>
      </c>
      <c r="H51" s="9">
        <f t="shared" si="10"/>
        <v>-488275.6145</v>
      </c>
      <c r="I51" s="9">
        <f>'Константы'!$B$2</f>
        <v>110</v>
      </c>
      <c r="J51" s="9">
        <f t="shared" si="3"/>
        <v>161.8181818</v>
      </c>
      <c r="K51" s="9">
        <f t="shared" si="4"/>
        <v>3840361.828</v>
      </c>
      <c r="L51" s="10">
        <f>'Константы'!$B$5</f>
        <v>12.5</v>
      </c>
      <c r="M51" s="7">
        <f>100 + ((100 + L51 * 'Константы'!$B$11) - 100) / 12</f>
        <v>101.09375</v>
      </c>
      <c r="N51" s="9">
        <f t="shared" si="7"/>
        <v>4163348.075</v>
      </c>
    </row>
    <row r="52">
      <c r="A52" s="8">
        <v>2026.0</v>
      </c>
      <c r="B52" s="8" t="s">
        <v>16</v>
      </c>
      <c r="C52" s="8">
        <f t="shared" si="11"/>
        <v>100.3333333</v>
      </c>
      <c r="D52" s="8">
        <v>17800.0</v>
      </c>
      <c r="E52" s="8">
        <f t="shared" si="6"/>
        <v>4965809.201</v>
      </c>
      <c r="F52" s="9">
        <f t="shared" si="9"/>
        <v>6282098.936</v>
      </c>
      <c r="G52" s="8">
        <f t="shared" si="12"/>
        <v>48300</v>
      </c>
      <c r="H52" s="9">
        <f t="shared" si="10"/>
        <v>-422010.2644</v>
      </c>
      <c r="I52" s="9">
        <f>'Константы'!$B$2</f>
        <v>110</v>
      </c>
      <c r="J52" s="9">
        <f t="shared" si="3"/>
        <v>161.8181818</v>
      </c>
      <c r="K52" s="9">
        <f t="shared" si="4"/>
        <v>3858161.828</v>
      </c>
      <c r="L52" s="10">
        <f>'Константы'!$B$5</f>
        <v>12.5</v>
      </c>
      <c r="M52" s="7">
        <f>100 + ((100 + L52 * 'Константы'!$B$11) - 100) / 12</f>
        <v>101.09375</v>
      </c>
      <c r="N52" s="9">
        <f t="shared" si="7"/>
        <v>4226684.694</v>
      </c>
    </row>
    <row r="53">
      <c r="A53" s="8">
        <v>2026.0</v>
      </c>
      <c r="B53" s="8" t="s">
        <v>17</v>
      </c>
      <c r="C53" s="8">
        <f t="shared" si="11"/>
        <v>100.3333333</v>
      </c>
      <c r="D53" s="8">
        <v>17800.0</v>
      </c>
      <c r="E53" s="8">
        <f t="shared" si="6"/>
        <v>4950905.923</v>
      </c>
      <c r="F53" s="9">
        <f t="shared" si="9"/>
        <v>6303039.266</v>
      </c>
      <c r="G53" s="8">
        <f t="shared" si="12"/>
        <v>48300</v>
      </c>
      <c r="H53" s="9">
        <f t="shared" si="10"/>
        <v>-355666.6567</v>
      </c>
      <c r="I53" s="9">
        <f>'Константы'!$B$2</f>
        <v>110</v>
      </c>
      <c r="J53" s="9">
        <f t="shared" si="3"/>
        <v>161.8181818</v>
      </c>
      <c r="K53" s="9">
        <f t="shared" si="4"/>
        <v>3875961.828</v>
      </c>
      <c r="L53" s="10">
        <f>'Константы'!$B$5</f>
        <v>12.5</v>
      </c>
      <c r="M53" s="7">
        <f>100 + ((100 + L53 * 'Константы'!$B$11) - 100) / 12</f>
        <v>101.09375</v>
      </c>
      <c r="N53" s="9">
        <f t="shared" si="7"/>
        <v>4290714.058</v>
      </c>
    </row>
    <row r="54">
      <c r="A54" s="8">
        <v>2026.0</v>
      </c>
      <c r="B54" s="8" t="s">
        <v>18</v>
      </c>
      <c r="C54" s="8">
        <f t="shared" si="11"/>
        <v>100.3333333</v>
      </c>
      <c r="D54" s="8">
        <v>17800.0</v>
      </c>
      <c r="E54" s="8">
        <f t="shared" si="6"/>
        <v>4935993.951</v>
      </c>
      <c r="F54" s="9">
        <f t="shared" si="9"/>
        <v>6324049.397</v>
      </c>
      <c r="G54" s="8">
        <f t="shared" si="12"/>
        <v>48300</v>
      </c>
      <c r="H54" s="9">
        <f t="shared" si="10"/>
        <v>-289244.5543</v>
      </c>
      <c r="I54" s="9">
        <f>'Константы'!$B$2</f>
        <v>110</v>
      </c>
      <c r="J54" s="9">
        <f t="shared" si="3"/>
        <v>161.8181818</v>
      </c>
      <c r="K54" s="9">
        <f t="shared" si="4"/>
        <v>3893761.828</v>
      </c>
      <c r="L54" s="10">
        <f>'Константы'!$B$5</f>
        <v>12.5</v>
      </c>
      <c r="M54" s="7">
        <f>100 + ((100 + L54 * 'Константы'!$B$11) - 100) / 12</f>
        <v>101.09375</v>
      </c>
      <c r="N54" s="9">
        <f t="shared" si="7"/>
        <v>4355443.743</v>
      </c>
    </row>
    <row r="55">
      <c r="A55" s="8">
        <v>2026.0</v>
      </c>
      <c r="B55" s="8" t="s">
        <v>19</v>
      </c>
      <c r="C55" s="8">
        <f t="shared" si="11"/>
        <v>100.3333333</v>
      </c>
      <c r="D55" s="8">
        <v>17800.0</v>
      </c>
      <c r="E55" s="8">
        <f t="shared" si="6"/>
        <v>4921073.281</v>
      </c>
      <c r="F55" s="9">
        <f t="shared" si="9"/>
        <v>6345129.562</v>
      </c>
      <c r="G55" s="8">
        <f t="shared" si="12"/>
        <v>48300</v>
      </c>
      <c r="H55" s="9">
        <f t="shared" si="10"/>
        <v>-222743.7194</v>
      </c>
      <c r="I55" s="9">
        <f>'Константы'!$B$2</f>
        <v>110</v>
      </c>
      <c r="J55" s="9">
        <f t="shared" si="3"/>
        <v>161.8181818</v>
      </c>
      <c r="K55" s="9">
        <f t="shared" si="4"/>
        <v>3911561.828</v>
      </c>
      <c r="L55" s="10">
        <f>'Константы'!$B$5</f>
        <v>12.5</v>
      </c>
      <c r="M55" s="7">
        <f>100 + ((100 + L55 * 'Константы'!$B$11) - 100) / 12</f>
        <v>101.09375</v>
      </c>
      <c r="N55" s="9">
        <f t="shared" si="7"/>
        <v>4420881.409</v>
      </c>
    </row>
    <row r="56">
      <c r="A56" s="8">
        <v>2027.0</v>
      </c>
      <c r="B56" s="8" t="s">
        <v>20</v>
      </c>
      <c r="C56" s="8">
        <f t="shared" si="11"/>
        <v>100.3333333</v>
      </c>
      <c r="D56" s="8">
        <v>17800.0</v>
      </c>
      <c r="E56" s="8">
        <f t="shared" si="6"/>
        <v>4906143.907</v>
      </c>
      <c r="F56" s="9">
        <f t="shared" si="9"/>
        <v>6366279.994</v>
      </c>
      <c r="G56" s="8">
        <f t="shared" si="12"/>
        <v>50232</v>
      </c>
      <c r="H56" s="9">
        <f t="shared" si="10"/>
        <v>-154231.9136</v>
      </c>
      <c r="I56" s="9">
        <f>'Константы'!$B$3</f>
        <v>115</v>
      </c>
      <c r="J56" s="9">
        <f t="shared" si="3"/>
        <v>154.7826087</v>
      </c>
      <c r="K56" s="9">
        <f t="shared" si="4"/>
        <v>4107160.092</v>
      </c>
      <c r="L56" s="10">
        <f>'Константы'!$B$6</f>
        <v>8</v>
      </c>
      <c r="M56" s="7">
        <f>100 + ((100 + L56 * 'Константы'!$B$11) - 100) / 12</f>
        <v>100.7</v>
      </c>
      <c r="N56" s="9">
        <f t="shared" si="7"/>
        <v>4487034.8</v>
      </c>
    </row>
    <row r="57">
      <c r="A57" s="8">
        <v>2027.0</v>
      </c>
      <c r="B57" s="8" t="s">
        <v>21</v>
      </c>
      <c r="C57" s="8">
        <f t="shared" si="11"/>
        <v>100.3333333</v>
      </c>
      <c r="D57" s="8">
        <v>17800.0</v>
      </c>
      <c r="E57" s="8">
        <f t="shared" si="6"/>
        <v>4891205.824</v>
      </c>
      <c r="F57" s="9">
        <f t="shared" si="9"/>
        <v>6387500.927</v>
      </c>
      <c r="G57" s="8">
        <f t="shared" si="12"/>
        <v>50232</v>
      </c>
      <c r="H57" s="9">
        <f t="shared" si="10"/>
        <v>-85640.89757</v>
      </c>
      <c r="I57" s="9">
        <f>'Константы'!$B$3</f>
        <v>115</v>
      </c>
      <c r="J57" s="9">
        <f t="shared" si="3"/>
        <v>154.7826087</v>
      </c>
      <c r="K57" s="9">
        <f t="shared" si="4"/>
        <v>4124960.092</v>
      </c>
      <c r="L57" s="10">
        <f>'Константы'!$B$6</f>
        <v>8</v>
      </c>
      <c r="M57" s="7">
        <f>100 + ((100 + L57 * 'Константы'!$B$11) - 100) / 12</f>
        <v>100.7</v>
      </c>
      <c r="N57" s="9">
        <f t="shared" si="7"/>
        <v>4536244.043</v>
      </c>
    </row>
    <row r="58">
      <c r="A58" s="8">
        <v>2027.0</v>
      </c>
      <c r="B58" s="8" t="s">
        <v>22</v>
      </c>
      <c r="C58" s="8">
        <f t="shared" si="11"/>
        <v>100.3333333</v>
      </c>
      <c r="D58" s="8">
        <v>17800.0</v>
      </c>
      <c r="E58" s="8">
        <f t="shared" si="6"/>
        <v>4876259.028</v>
      </c>
      <c r="F58" s="9">
        <f t="shared" si="9"/>
        <v>6408792.597</v>
      </c>
      <c r="G58" s="8">
        <f t="shared" si="12"/>
        <v>50232</v>
      </c>
      <c r="H58" s="9">
        <f t="shared" si="10"/>
        <v>-16970.43122</v>
      </c>
      <c r="I58" s="9">
        <f>'Константы'!$B$3</f>
        <v>115</v>
      </c>
      <c r="J58" s="9">
        <f t="shared" si="3"/>
        <v>154.7826087</v>
      </c>
      <c r="K58" s="9">
        <f t="shared" si="4"/>
        <v>4142760.092</v>
      </c>
      <c r="L58" s="10">
        <f>'Константы'!$B$6</f>
        <v>8</v>
      </c>
      <c r="M58" s="7">
        <f>100 + ((100 + L58 * 'Константы'!$B$11) - 100) / 12</f>
        <v>100.7</v>
      </c>
      <c r="N58" s="9">
        <f t="shared" si="7"/>
        <v>4585797.751</v>
      </c>
    </row>
    <row r="59">
      <c r="A59" s="8">
        <v>2027.0</v>
      </c>
      <c r="B59" s="8" t="s">
        <v>23</v>
      </c>
      <c r="C59" s="8">
        <f t="shared" si="11"/>
        <v>100.3333333</v>
      </c>
      <c r="D59" s="8">
        <v>17800.0</v>
      </c>
      <c r="E59" s="8">
        <f t="shared" si="6"/>
        <v>4861303.512</v>
      </c>
      <c r="F59" s="9">
        <f t="shared" si="9"/>
        <v>6430155.239</v>
      </c>
      <c r="G59" s="8">
        <f t="shared" si="12"/>
        <v>50232</v>
      </c>
      <c r="H59" s="11">
        <f t="shared" si="10"/>
        <v>51779.72634</v>
      </c>
      <c r="I59" s="9">
        <f>'Константы'!$B$3</f>
        <v>115</v>
      </c>
      <c r="J59" s="9">
        <f t="shared" si="3"/>
        <v>154.7826087</v>
      </c>
      <c r="K59" s="9">
        <f t="shared" si="4"/>
        <v>4160560.092</v>
      </c>
      <c r="L59" s="10">
        <f>'Константы'!$B$6</f>
        <v>8</v>
      </c>
      <c r="M59" s="7">
        <f>100 + ((100 + L59 * 'Константы'!$B$11) - 100) / 12</f>
        <v>100.7</v>
      </c>
      <c r="N59" s="9">
        <f t="shared" si="7"/>
        <v>4635698.336</v>
      </c>
    </row>
    <row r="60">
      <c r="A60" s="8">
        <v>2027.0</v>
      </c>
      <c r="B60" s="8" t="s">
        <v>24</v>
      </c>
      <c r="C60" s="8">
        <f t="shared" si="11"/>
        <v>100.3333333</v>
      </c>
      <c r="D60" s="8">
        <v>17800.0</v>
      </c>
      <c r="E60" s="8">
        <f t="shared" si="6"/>
        <v>4846339.273</v>
      </c>
      <c r="F60" s="9">
        <f t="shared" si="9"/>
        <v>6451589.089</v>
      </c>
      <c r="G60" s="8">
        <f t="shared" si="12"/>
        <v>50232</v>
      </c>
      <c r="H60" s="9">
        <f t="shared" si="10"/>
        <v>120609.8168</v>
      </c>
      <c r="I60" s="9">
        <f>'Константы'!$B$3</f>
        <v>115</v>
      </c>
      <c r="J60" s="9">
        <f t="shared" si="3"/>
        <v>154.7826087</v>
      </c>
      <c r="K60" s="9">
        <f t="shared" si="4"/>
        <v>4178360.092</v>
      </c>
      <c r="L60" s="10">
        <f>'Константы'!$B$6</f>
        <v>8</v>
      </c>
      <c r="M60" s="7">
        <f>100 + ((100 + L60 * 'Константы'!$B$11) - 100) / 12</f>
        <v>100.7</v>
      </c>
      <c r="N60" s="9">
        <f t="shared" si="7"/>
        <v>4685948.224</v>
      </c>
    </row>
    <row r="61">
      <c r="A61" s="8">
        <v>2027.0</v>
      </c>
      <c r="B61" s="8" t="s">
        <v>25</v>
      </c>
      <c r="C61" s="8">
        <f t="shared" si="11"/>
        <v>100.3333333</v>
      </c>
      <c r="D61" s="8">
        <v>17800.0</v>
      </c>
      <c r="E61" s="8">
        <f t="shared" si="6"/>
        <v>4831366.304</v>
      </c>
      <c r="F61" s="9">
        <f t="shared" si="9"/>
        <v>6473094.386</v>
      </c>
      <c r="G61" s="8">
        <f t="shared" si="12"/>
        <v>50232</v>
      </c>
      <c r="H61" s="9">
        <f t="shared" si="10"/>
        <v>189520.0825</v>
      </c>
      <c r="I61" s="9">
        <f>'Константы'!$B$3</f>
        <v>115</v>
      </c>
      <c r="J61" s="9">
        <f t="shared" si="3"/>
        <v>154.7826087</v>
      </c>
      <c r="K61" s="9">
        <f t="shared" si="4"/>
        <v>4196160.092</v>
      </c>
      <c r="L61" s="10">
        <f>'Константы'!$B$6</f>
        <v>8</v>
      </c>
      <c r="M61" s="7">
        <f>100 + ((100 + L61 * 'Константы'!$B$11) - 100) / 12</f>
        <v>100.7</v>
      </c>
      <c r="N61" s="9">
        <f t="shared" si="7"/>
        <v>4736549.862</v>
      </c>
    </row>
    <row r="62">
      <c r="A62" s="8">
        <v>2027.0</v>
      </c>
      <c r="B62" s="8" t="s">
        <v>14</v>
      </c>
      <c r="C62" s="8">
        <f t="shared" si="11"/>
        <v>100.3333333</v>
      </c>
      <c r="D62" s="8">
        <v>17800.0</v>
      </c>
      <c r="E62" s="8">
        <f t="shared" si="6"/>
        <v>4816384.601</v>
      </c>
      <c r="F62" s="9">
        <f t="shared" si="9"/>
        <v>6494671.368</v>
      </c>
      <c r="G62" s="8">
        <f t="shared" si="12"/>
        <v>50232</v>
      </c>
      <c r="H62" s="9">
        <f t="shared" si="10"/>
        <v>258510.7668</v>
      </c>
      <c r="I62" s="9">
        <f>'Константы'!$B$3</f>
        <v>115</v>
      </c>
      <c r="J62" s="9">
        <f t="shared" si="3"/>
        <v>154.7826087</v>
      </c>
      <c r="K62" s="9">
        <f t="shared" si="4"/>
        <v>4213960.092</v>
      </c>
      <c r="L62" s="10">
        <f>'Константы'!$B$6</f>
        <v>8</v>
      </c>
      <c r="M62" s="7">
        <f>100 + ((100 + L62 * 'Константы'!$B$11) - 100) / 12</f>
        <v>100.7</v>
      </c>
      <c r="N62" s="9">
        <f t="shared" si="7"/>
        <v>4787505.711</v>
      </c>
    </row>
    <row r="63">
      <c r="A63" s="8">
        <v>2027.0</v>
      </c>
      <c r="B63" s="8" t="s">
        <v>15</v>
      </c>
      <c r="C63" s="8">
        <f t="shared" si="11"/>
        <v>100.3333333</v>
      </c>
      <c r="D63" s="8">
        <v>17800.0</v>
      </c>
      <c r="E63" s="8">
        <f t="shared" si="6"/>
        <v>4801394.159</v>
      </c>
      <c r="F63" s="9">
        <f t="shared" si="9"/>
        <v>6516320.272</v>
      </c>
      <c r="G63" s="8">
        <f t="shared" si="12"/>
        <v>50232</v>
      </c>
      <c r="H63" s="9">
        <f t="shared" si="10"/>
        <v>327582.1136</v>
      </c>
      <c r="I63" s="9">
        <f>'Константы'!$B$3</f>
        <v>115</v>
      </c>
      <c r="J63" s="9">
        <f t="shared" si="3"/>
        <v>154.7826087</v>
      </c>
      <c r="K63" s="9">
        <f t="shared" si="4"/>
        <v>4231760.092</v>
      </c>
      <c r="L63" s="10">
        <f>'Константы'!$B$6</f>
        <v>8</v>
      </c>
      <c r="M63" s="7">
        <f>100 + ((100 + L63 * 'Константы'!$B$11) - 100) / 12</f>
        <v>100.7</v>
      </c>
      <c r="N63" s="9">
        <f t="shared" si="7"/>
        <v>4838818.251</v>
      </c>
    </row>
    <row r="64">
      <c r="A64" s="8">
        <v>2027.0</v>
      </c>
      <c r="B64" s="8" t="s">
        <v>16</v>
      </c>
      <c r="C64" s="8">
        <f t="shared" si="11"/>
        <v>100.3333333</v>
      </c>
      <c r="D64" s="8">
        <v>17800.0</v>
      </c>
      <c r="E64" s="8">
        <f t="shared" si="6"/>
        <v>4786394.972</v>
      </c>
      <c r="F64" s="9">
        <f t="shared" si="9"/>
        <v>6538041.34</v>
      </c>
      <c r="G64" s="8">
        <f t="shared" si="12"/>
        <v>50232</v>
      </c>
      <c r="H64" s="9">
        <f t="shared" si="10"/>
        <v>396734.3679</v>
      </c>
      <c r="I64" s="9">
        <f>'Константы'!$B$3</f>
        <v>115</v>
      </c>
      <c r="J64" s="9">
        <f t="shared" si="3"/>
        <v>154.7826087</v>
      </c>
      <c r="K64" s="9">
        <f t="shared" si="4"/>
        <v>4249560.092</v>
      </c>
      <c r="L64" s="10">
        <f>'Константы'!$B$6</f>
        <v>8</v>
      </c>
      <c r="M64" s="7">
        <f>100 + ((100 + L64 * 'Константы'!$B$11) - 100) / 12</f>
        <v>100.7</v>
      </c>
      <c r="N64" s="9">
        <f t="shared" si="7"/>
        <v>4890489.978</v>
      </c>
    </row>
    <row r="65">
      <c r="A65" s="8">
        <v>2027.0</v>
      </c>
      <c r="B65" s="8" t="s">
        <v>17</v>
      </c>
      <c r="C65" s="8">
        <f t="shared" si="11"/>
        <v>100.3333333</v>
      </c>
      <c r="D65" s="8">
        <v>17800.0</v>
      </c>
      <c r="E65" s="8">
        <f t="shared" si="6"/>
        <v>4771387.036</v>
      </c>
      <c r="F65" s="9">
        <f t="shared" si="9"/>
        <v>6559834.811</v>
      </c>
      <c r="G65" s="8">
        <f t="shared" si="12"/>
        <v>50232</v>
      </c>
      <c r="H65" s="9">
        <f t="shared" si="10"/>
        <v>465967.7753</v>
      </c>
      <c r="I65" s="9">
        <f>'Константы'!$B$3</f>
        <v>115</v>
      </c>
      <c r="J65" s="9">
        <f t="shared" si="3"/>
        <v>154.7826087</v>
      </c>
      <c r="K65" s="9">
        <f t="shared" si="4"/>
        <v>4267360.092</v>
      </c>
      <c r="L65" s="10">
        <f>'Константы'!$B$6</f>
        <v>8</v>
      </c>
      <c r="M65" s="7">
        <f>100 + ((100 + L65 * 'Константы'!$B$11) - 100) / 12</f>
        <v>100.7</v>
      </c>
      <c r="N65" s="9">
        <f t="shared" si="7"/>
        <v>4942523.408</v>
      </c>
    </row>
    <row r="66">
      <c r="A66" s="8">
        <v>2027.0</v>
      </c>
      <c r="B66" s="8" t="s">
        <v>18</v>
      </c>
      <c r="C66" s="8">
        <f t="shared" si="11"/>
        <v>100.3333333</v>
      </c>
      <c r="D66" s="8">
        <v>17800.0</v>
      </c>
      <c r="E66" s="8">
        <f t="shared" si="6"/>
        <v>4756370.345</v>
      </c>
      <c r="F66" s="9">
        <f t="shared" si="9"/>
        <v>6581700.927</v>
      </c>
      <c r="G66" s="8">
        <f t="shared" si="12"/>
        <v>50232</v>
      </c>
      <c r="H66" s="9">
        <f t="shared" si="10"/>
        <v>535282.5823</v>
      </c>
      <c r="I66" s="9">
        <f>'Константы'!$B$3</f>
        <v>115</v>
      </c>
      <c r="J66" s="9">
        <f t="shared" si="3"/>
        <v>154.7826087</v>
      </c>
      <c r="K66" s="9">
        <f t="shared" si="4"/>
        <v>4285160.092</v>
      </c>
      <c r="L66" s="10">
        <f>'Константы'!$B$6</f>
        <v>8</v>
      </c>
      <c r="M66" s="7">
        <f>100 + ((100 + L66 * 'Константы'!$B$11) - 100) / 12</f>
        <v>100.7</v>
      </c>
      <c r="N66" s="9">
        <f t="shared" si="7"/>
        <v>4994921.072</v>
      </c>
    </row>
    <row r="67">
      <c r="A67" s="8">
        <v>2027.0</v>
      </c>
      <c r="B67" s="8" t="s">
        <v>19</v>
      </c>
      <c r="C67" s="8">
        <f t="shared" si="11"/>
        <v>100.3333333</v>
      </c>
      <c r="D67" s="8">
        <v>17800.0</v>
      </c>
      <c r="E67" s="8">
        <f t="shared" si="6"/>
        <v>4741344.894</v>
      </c>
      <c r="F67" s="9">
        <f t="shared" si="9"/>
        <v>6603639.93</v>
      </c>
      <c r="G67" s="8">
        <f t="shared" si="12"/>
        <v>50232</v>
      </c>
      <c r="H67" s="9">
        <f t="shared" si="10"/>
        <v>604679.036</v>
      </c>
      <c r="I67" s="9">
        <f>'Константы'!$B$3</f>
        <v>115</v>
      </c>
      <c r="J67" s="9">
        <f t="shared" si="3"/>
        <v>154.7826087</v>
      </c>
      <c r="K67" s="9">
        <f t="shared" si="4"/>
        <v>4302960.092</v>
      </c>
      <c r="L67" s="10">
        <f>'Константы'!$B$6</f>
        <v>8</v>
      </c>
      <c r="M67" s="7">
        <f>100 + ((100 + L67 * 'Константы'!$B$11) - 100) / 12</f>
        <v>100.7</v>
      </c>
      <c r="N67" s="9">
        <f t="shared" si="7"/>
        <v>5047685.52</v>
      </c>
    </row>
    <row r="68">
      <c r="A68" s="8">
        <v>2028.0</v>
      </c>
      <c r="B68" s="8" t="s">
        <v>20</v>
      </c>
    </row>
    <row r="69">
      <c r="A69" s="8">
        <v>2028.0</v>
      </c>
      <c r="B69" s="8" t="s">
        <v>21</v>
      </c>
    </row>
    <row r="70">
      <c r="A70" s="8">
        <v>2028.0</v>
      </c>
      <c r="B70" s="8" t="s">
        <v>22</v>
      </c>
    </row>
    <row r="71">
      <c r="A71" s="8">
        <v>2028.0</v>
      </c>
      <c r="B71" s="8" t="s">
        <v>23</v>
      </c>
    </row>
    <row r="72">
      <c r="A72" s="8">
        <v>2028.0</v>
      </c>
      <c r="B72" s="8" t="s">
        <v>24</v>
      </c>
    </row>
    <row r="73">
      <c r="A73" s="8">
        <v>2028.0</v>
      </c>
      <c r="B73" s="8" t="s">
        <v>25</v>
      </c>
    </row>
    <row r="74">
      <c r="A74" s="8">
        <v>2028.0</v>
      </c>
      <c r="B74" s="8" t="s">
        <v>14</v>
      </c>
    </row>
    <row r="75">
      <c r="A75" s="8">
        <v>2028.0</v>
      </c>
      <c r="B75" s="8" t="s">
        <v>15</v>
      </c>
    </row>
    <row r="76">
      <c r="A76" s="8">
        <v>2028.0</v>
      </c>
      <c r="B76" s="8" t="s">
        <v>16</v>
      </c>
    </row>
    <row r="77">
      <c r="A77" s="8">
        <v>2028.0</v>
      </c>
      <c r="B77" s="8" t="s">
        <v>17</v>
      </c>
    </row>
    <row r="78">
      <c r="A78" s="8">
        <v>2028.0</v>
      </c>
      <c r="B78" s="8" t="s">
        <v>18</v>
      </c>
    </row>
    <row r="79">
      <c r="A79" s="8">
        <v>2028.0</v>
      </c>
      <c r="B79" s="8" t="s">
        <v>19</v>
      </c>
    </row>
    <row r="80">
      <c r="A80" s="8"/>
      <c r="B80" s="8"/>
    </row>
    <row r="81">
      <c r="A81" s="8"/>
      <c r="B81" s="8"/>
    </row>
    <row r="82">
      <c r="A82" s="8"/>
      <c r="B82" s="8"/>
    </row>
    <row r="83">
      <c r="A83" s="8"/>
      <c r="B83" s="8"/>
    </row>
    <row r="84">
      <c r="A84" s="8"/>
      <c r="B84" s="8"/>
    </row>
    <row r="85">
      <c r="A85" s="8"/>
      <c r="B85" s="8"/>
    </row>
    <row r="86">
      <c r="A86" s="8"/>
      <c r="B86" s="8"/>
    </row>
    <row r="87">
      <c r="A87" s="8"/>
      <c r="B87" s="8"/>
    </row>
    <row r="88">
      <c r="A88" s="8"/>
      <c r="B88" s="8"/>
    </row>
    <row r="89">
      <c r="A89" s="8"/>
      <c r="B89" s="8"/>
    </row>
    <row r="90">
      <c r="A90" s="8"/>
      <c r="B90" s="8"/>
    </row>
    <row r="91">
      <c r="A91" s="8"/>
      <c r="B91" s="8"/>
    </row>
    <row r="92">
      <c r="A92" s="8"/>
      <c r="B92" s="8"/>
    </row>
    <row r="93">
      <c r="A93" s="8"/>
      <c r="B93" s="8"/>
    </row>
    <row r="94">
      <c r="A94" s="8"/>
      <c r="B94" s="8"/>
    </row>
    <row r="95">
      <c r="A95" s="8"/>
      <c r="B95" s="8"/>
    </row>
    <row r="96">
      <c r="A96" s="8"/>
      <c r="B96" s="8"/>
    </row>
    <row r="97">
      <c r="A97" s="8"/>
      <c r="B97" s="8"/>
    </row>
    <row r="98">
      <c r="A98" s="8"/>
      <c r="B98" s="8"/>
    </row>
    <row r="99">
      <c r="A99" s="8"/>
      <c r="B99" s="8"/>
    </row>
    <row r="100">
      <c r="A100" s="8"/>
      <c r="B100" s="8"/>
    </row>
    <row r="101">
      <c r="A101" s="8"/>
      <c r="B101" s="8"/>
    </row>
    <row r="102">
      <c r="A102" s="8"/>
      <c r="B102" s="8"/>
    </row>
    <row r="103">
      <c r="A103" s="8"/>
      <c r="B103" s="8"/>
    </row>
    <row r="104">
      <c r="A104" s="8"/>
      <c r="B104" s="8"/>
    </row>
    <row r="105">
      <c r="A105" s="8"/>
      <c r="B105" s="8"/>
    </row>
    <row r="106">
      <c r="A106" s="8"/>
      <c r="B106" s="8"/>
    </row>
    <row r="107">
      <c r="A107" s="8"/>
      <c r="B107" s="8"/>
    </row>
    <row r="108">
      <c r="A108" s="8"/>
      <c r="B108" s="8"/>
    </row>
    <row r="109">
      <c r="A109" s="8"/>
      <c r="B109" s="8"/>
    </row>
    <row r="110">
      <c r="A110" s="8"/>
      <c r="B110" s="8"/>
    </row>
    <row r="111">
      <c r="A111" s="8"/>
      <c r="B111" s="8"/>
    </row>
    <row r="112">
      <c r="A112" s="8"/>
      <c r="B112" s="8"/>
    </row>
    <row r="113">
      <c r="A113" s="8"/>
      <c r="B113" s="8"/>
    </row>
    <row r="114">
      <c r="A114" s="8"/>
      <c r="B114" s="8"/>
    </row>
    <row r="115">
      <c r="A115" s="8"/>
      <c r="B115" s="8"/>
    </row>
    <row r="116">
      <c r="A116" s="8"/>
      <c r="B116" s="8"/>
    </row>
    <row r="117">
      <c r="A117" s="8"/>
      <c r="B117" s="8"/>
    </row>
    <row r="118">
      <c r="A118" s="8"/>
      <c r="B118" s="8"/>
    </row>
    <row r="119">
      <c r="A119" s="8"/>
      <c r="B119" s="8"/>
    </row>
    <row r="120">
      <c r="A120" s="8"/>
      <c r="B120" s="8"/>
    </row>
    <row r="121">
      <c r="A121" s="8"/>
      <c r="B121" s="8"/>
    </row>
    <row r="122">
      <c r="A122" s="8"/>
      <c r="B122" s="8"/>
    </row>
    <row r="123">
      <c r="A123" s="8"/>
      <c r="B123" s="8"/>
    </row>
    <row r="124">
      <c r="A124" s="8"/>
      <c r="B124" s="8"/>
    </row>
    <row r="125">
      <c r="A125" s="8"/>
      <c r="B125" s="8"/>
    </row>
    <row r="126">
      <c r="A126" s="8"/>
      <c r="B126" s="8"/>
    </row>
    <row r="127">
      <c r="A127" s="8"/>
      <c r="B127" s="8"/>
    </row>
    <row r="128">
      <c r="A128" s="8"/>
      <c r="B128" s="8"/>
    </row>
    <row r="129">
      <c r="A129" s="8"/>
      <c r="B129" s="8"/>
    </row>
    <row r="130">
      <c r="A130" s="8"/>
      <c r="B130" s="8"/>
    </row>
    <row r="131">
      <c r="A131" s="8"/>
      <c r="B131" s="8"/>
    </row>
    <row r="132">
      <c r="A132" s="8"/>
      <c r="B132" s="8"/>
    </row>
    <row r="133">
      <c r="A133" s="8"/>
      <c r="B133" s="8"/>
    </row>
    <row r="134">
      <c r="A134" s="8"/>
      <c r="B134" s="8"/>
    </row>
    <row r="135">
      <c r="A135" s="8"/>
      <c r="B135" s="8"/>
    </row>
    <row r="136">
      <c r="A136" s="8"/>
      <c r="B136" s="8"/>
    </row>
    <row r="137">
      <c r="A137" s="8"/>
      <c r="B137" s="8"/>
    </row>
    <row r="138">
      <c r="A138" s="8"/>
      <c r="B138" s="8"/>
    </row>
    <row r="139">
      <c r="A139" s="8"/>
      <c r="B139" s="8"/>
    </row>
    <row r="140">
      <c r="A140" s="8"/>
      <c r="B140" s="8"/>
    </row>
    <row r="141">
      <c r="A141" s="8"/>
      <c r="B141" s="8"/>
    </row>
    <row r="142">
      <c r="A142" s="8"/>
      <c r="B142" s="8"/>
    </row>
    <row r="143">
      <c r="A143" s="8"/>
      <c r="B143" s="8"/>
    </row>
    <row r="144">
      <c r="A144" s="8"/>
      <c r="B144" s="8"/>
    </row>
    <row r="145">
      <c r="A145" s="8"/>
      <c r="B145" s="8"/>
    </row>
    <row r="146">
      <c r="A146" s="8"/>
      <c r="B146" s="8"/>
    </row>
    <row r="147">
      <c r="A147" s="8"/>
      <c r="B147" s="8"/>
    </row>
    <row r="148">
      <c r="A148" s="8"/>
      <c r="B148" s="8"/>
    </row>
    <row r="149">
      <c r="A149" s="8"/>
      <c r="B149" s="8"/>
    </row>
    <row r="150">
      <c r="A150" s="8"/>
      <c r="B150" s="8"/>
    </row>
    <row r="151">
      <c r="A151" s="8"/>
      <c r="B151" s="8"/>
    </row>
    <row r="152">
      <c r="A152" s="8"/>
      <c r="B152" s="8"/>
    </row>
    <row r="153">
      <c r="A153" s="8"/>
      <c r="B153" s="8"/>
    </row>
    <row r="154">
      <c r="A154" s="8"/>
      <c r="B154" s="8"/>
    </row>
    <row r="155">
      <c r="A155" s="8"/>
      <c r="B155" s="8"/>
    </row>
    <row r="156">
      <c r="A156" s="8"/>
      <c r="B156" s="8"/>
    </row>
    <row r="157">
      <c r="A157" s="8"/>
      <c r="B157" s="8"/>
    </row>
    <row r="158">
      <c r="A158" s="8"/>
      <c r="B158" s="8"/>
    </row>
    <row r="159">
      <c r="A159" s="8"/>
      <c r="B159" s="8"/>
    </row>
    <row r="160">
      <c r="A160" s="8"/>
      <c r="B160" s="8"/>
    </row>
    <row r="161">
      <c r="A161" s="8"/>
      <c r="B161" s="8"/>
    </row>
    <row r="162">
      <c r="A162" s="8"/>
      <c r="B162" s="8"/>
    </row>
    <row r="163">
      <c r="A163" s="8"/>
      <c r="B163" s="8"/>
    </row>
    <row r="164">
      <c r="A164" s="8"/>
      <c r="B164" s="8"/>
    </row>
    <row r="165">
      <c r="A165" s="8"/>
      <c r="B165" s="8"/>
    </row>
    <row r="166">
      <c r="A166" s="8"/>
      <c r="B166" s="8"/>
    </row>
    <row r="167">
      <c r="A167" s="8"/>
      <c r="B167" s="8"/>
    </row>
    <row r="168">
      <c r="A168" s="8"/>
      <c r="B168" s="8"/>
    </row>
    <row r="169">
      <c r="A169" s="8"/>
      <c r="B169" s="8"/>
    </row>
    <row r="170">
      <c r="A170" s="8"/>
      <c r="B170" s="8"/>
    </row>
    <row r="171">
      <c r="A171" s="8"/>
      <c r="B171" s="8"/>
    </row>
    <row r="172">
      <c r="A172" s="8"/>
      <c r="B172" s="8"/>
    </row>
    <row r="173">
      <c r="A173" s="8"/>
      <c r="B173" s="8"/>
    </row>
    <row r="174">
      <c r="A174" s="8"/>
      <c r="B174" s="8"/>
    </row>
    <row r="175">
      <c r="A175" s="8"/>
      <c r="B175" s="8"/>
    </row>
    <row r="176">
      <c r="A176" s="8"/>
      <c r="B176" s="8"/>
    </row>
    <row r="177">
      <c r="A177" s="8"/>
      <c r="B177" s="8"/>
    </row>
    <row r="178">
      <c r="A178" s="8"/>
      <c r="B178" s="8"/>
    </row>
    <row r="179">
      <c r="A179" s="8"/>
      <c r="B179" s="8"/>
    </row>
    <row r="180">
      <c r="A180" s="8"/>
      <c r="B180" s="8"/>
    </row>
    <row r="181">
      <c r="A181" s="8"/>
      <c r="B181" s="8"/>
    </row>
    <row r="182">
      <c r="A182" s="8"/>
      <c r="B182" s="8"/>
    </row>
    <row r="183">
      <c r="A183" s="8"/>
      <c r="B183" s="8"/>
    </row>
    <row r="184">
      <c r="A184" s="8"/>
      <c r="B184" s="8"/>
    </row>
    <row r="185">
      <c r="A185" s="8"/>
      <c r="B185" s="8"/>
    </row>
    <row r="186">
      <c r="A186" s="8"/>
      <c r="B186" s="8"/>
    </row>
    <row r="187">
      <c r="A187" s="8"/>
      <c r="B187" s="8"/>
    </row>
    <row r="188">
      <c r="A188" s="8"/>
      <c r="B188" s="8"/>
    </row>
    <row r="189">
      <c r="A189" s="8"/>
      <c r="B189" s="8"/>
    </row>
    <row r="190">
      <c r="A190" s="8"/>
      <c r="B190" s="8"/>
    </row>
    <row r="191">
      <c r="A191" s="8"/>
      <c r="B191" s="8"/>
    </row>
    <row r="192">
      <c r="A192" s="8"/>
      <c r="B192" s="8"/>
    </row>
    <row r="193">
      <c r="A193" s="8"/>
      <c r="B193" s="8"/>
    </row>
    <row r="194">
      <c r="A194" s="8"/>
      <c r="B194" s="8"/>
    </row>
    <row r="195">
      <c r="A195" s="8"/>
      <c r="B195" s="8"/>
    </row>
    <row r="196">
      <c r="A196" s="8"/>
      <c r="B196" s="8"/>
    </row>
    <row r="197">
      <c r="A197" s="8"/>
      <c r="B197" s="8"/>
    </row>
    <row r="198">
      <c r="A198" s="8"/>
      <c r="B198" s="8"/>
    </row>
    <row r="199">
      <c r="A199" s="8"/>
      <c r="B199" s="8"/>
    </row>
    <row r="200">
      <c r="A200" s="8"/>
      <c r="B200" s="8"/>
    </row>
    <row r="201">
      <c r="A201" s="8"/>
      <c r="B201" s="8"/>
    </row>
    <row r="202">
      <c r="A202" s="8"/>
      <c r="B202" s="8"/>
    </row>
    <row r="203">
      <c r="A203" s="8"/>
      <c r="B203" s="8"/>
    </row>
    <row r="204">
      <c r="A204" s="8"/>
      <c r="B204" s="8"/>
    </row>
    <row r="205">
      <c r="A205" s="8"/>
      <c r="B205" s="8"/>
    </row>
    <row r="206">
      <c r="A206" s="8"/>
      <c r="B206" s="8"/>
    </row>
    <row r="207">
      <c r="A207" s="8"/>
      <c r="B207" s="8"/>
    </row>
    <row r="208">
      <c r="A208" s="8"/>
      <c r="B208" s="8"/>
    </row>
    <row r="209">
      <c r="A209" s="8"/>
      <c r="B209" s="8"/>
    </row>
    <row r="210">
      <c r="A210" s="8"/>
      <c r="B210" s="8"/>
    </row>
    <row r="211">
      <c r="A211" s="8"/>
      <c r="B211" s="8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0.5"/>
  </cols>
  <sheetData>
    <row r="1">
      <c r="A1" s="6" t="s">
        <v>26</v>
      </c>
      <c r="B1" s="6">
        <v>105.0</v>
      </c>
    </row>
    <row r="2">
      <c r="A2" s="6" t="s">
        <v>27</v>
      </c>
      <c r="B2" s="6">
        <v>110.0</v>
      </c>
    </row>
    <row r="3">
      <c r="A3" s="6" t="s">
        <v>28</v>
      </c>
      <c r="B3" s="6">
        <v>115.0</v>
      </c>
    </row>
    <row r="4">
      <c r="A4" s="6" t="s">
        <v>29</v>
      </c>
      <c r="B4" s="6">
        <v>18.5</v>
      </c>
    </row>
    <row r="5">
      <c r="A5" s="6" t="s">
        <v>30</v>
      </c>
      <c r="B5" s="6">
        <v>12.5</v>
      </c>
    </row>
    <row r="6">
      <c r="A6" s="6" t="s">
        <v>31</v>
      </c>
      <c r="B6" s="6">
        <v>8.0</v>
      </c>
    </row>
    <row r="7">
      <c r="A7" s="6" t="s">
        <v>32</v>
      </c>
      <c r="B7" s="6">
        <v>5.0</v>
      </c>
    </row>
    <row r="8">
      <c r="A8" s="6" t="s">
        <v>33</v>
      </c>
      <c r="B8" s="6">
        <v>4.0</v>
      </c>
    </row>
    <row r="9">
      <c r="A9" s="6" t="s">
        <v>34</v>
      </c>
      <c r="B9" s="6">
        <v>4.0</v>
      </c>
    </row>
    <row r="10">
      <c r="A10" s="6" t="s">
        <v>35</v>
      </c>
      <c r="B10" s="6">
        <v>5800000.0</v>
      </c>
    </row>
    <row r="11" ht="50.25" customHeight="1">
      <c r="A11" s="1" t="s">
        <v>36</v>
      </c>
      <c r="B11" s="6">
        <v>1.05</v>
      </c>
    </row>
  </sheetData>
  <drawing r:id="rId1"/>
</worksheet>
</file>